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1" sheetId="2" r:id="rId4"/>
    <sheet state="visible" name="hidden2" sheetId="3" r:id="rId5"/>
    <sheet state="visible" name="hidden3" sheetId="4" r:id="rId6"/>
    <sheet state="visible" name="Tabla 210958" sheetId="5" r:id="rId7"/>
    <sheet state="visible" name="Tabla 210959" sheetId="6" r:id="rId8"/>
    <sheet state="visible" name="Tabla 210957" sheetId="7" r:id="rId9"/>
    <sheet state="visible" name="Tabla 210960" sheetId="8" r:id="rId10"/>
  </sheets>
  <definedNames>
    <definedName name="hidden1">hidden1!$A$1:$A$5</definedName>
    <definedName name="hidden2">hidden2!$A$1:$A$7</definedName>
    <definedName name="hidden3">hidden3!$A$1:$A$2</definedName>
  </definedNames>
  <calcPr/>
</workbook>
</file>

<file path=xl/sharedStrings.xml><?xml version="1.0" encoding="utf-8"?>
<sst xmlns="http://schemas.openxmlformats.org/spreadsheetml/2006/main" count="909" uniqueCount="330">
  <si>
    <t>34736</t>
  </si>
  <si>
    <t>TITULO</t>
  </si>
  <si>
    <t>NOMBRE CORTO</t>
  </si>
  <si>
    <t>DESCRIPCION</t>
  </si>
  <si>
    <t>Resultados de procedimientos de adjudicación directa realizados</t>
  </si>
  <si>
    <t>LTAIPV28BN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</si>
  <si>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</si>
  <si>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</si>
  <si>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</si>
  <si>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</si>
  <si>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</si>
  <si>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</si>
  <si>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</si>
  <si>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</si>
  <si>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</si>
  <si>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</si>
  <si>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210926</t>
  </si>
  <si>
    <t>210956</t>
  </si>
  <si>
    <t>210930</t>
  </si>
  <si>
    <t>210922</t>
  </si>
  <si>
    <t>210927</t>
  </si>
  <si>
    <t>210935</t>
  </si>
  <si>
    <t>210948</t>
  </si>
  <si>
    <t>210936</t>
  </si>
  <si>
    <t>210958</t>
  </si>
  <si>
    <t>210959</t>
  </si>
  <si>
    <t>210932</t>
  </si>
  <si>
    <t>210933</t>
  </si>
  <si>
    <t>210928</t>
  </si>
  <si>
    <t>210941</t>
  </si>
  <si>
    <t>210942</t>
  </si>
  <si>
    <t>210943</t>
  </si>
  <si>
    <t>210945</t>
  </si>
  <si>
    <t>210946</t>
  </si>
  <si>
    <t>210923</t>
  </si>
  <si>
    <t>210925</t>
  </si>
  <si>
    <t>210929</t>
  </si>
  <si>
    <t>210937</t>
  </si>
  <si>
    <t>210944</t>
  </si>
  <si>
    <t>210938</t>
  </si>
  <si>
    <t>210939</t>
  </si>
  <si>
    <t>210953</t>
  </si>
  <si>
    <t>210952</t>
  </si>
  <si>
    <t>210931</t>
  </si>
  <si>
    <t>210954</t>
  </si>
  <si>
    <t>210957</t>
  </si>
  <si>
    <t>210955</t>
  </si>
  <si>
    <t>210960</t>
  </si>
  <si>
    <t>210934</t>
  </si>
  <si>
    <t>210949</t>
  </si>
  <si>
    <t>210950</t>
  </si>
  <si>
    <t>210951</t>
  </si>
  <si>
    <t>210947</t>
  </si>
  <si>
    <t>210940</t>
  </si>
  <si>
    <t>210924</t>
  </si>
  <si>
    <t>210961</t>
  </si>
  <si>
    <t>210962</t>
  </si>
  <si>
    <t>210963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</si>
  <si>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</si>
  <si>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</si>
  <si>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</si>
  <si>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</si>
  <si>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</si>
  <si>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</si>
  <si>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</si>
  <si>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</si>
  <si>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</si>
  <si>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</si>
  <si>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Nombre o razón social del adjudicado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</si>
  <si>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</si>
  <si>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</si>
  <si>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</si>
  <si>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</si>
  <si>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</si>
  <si>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</si>
  <si>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</si>
  <si>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</si>
  <si>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</si>
  <si>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</si>
  <si>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</si>
  <si>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</si>
  <si>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</si>
  <si>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</si>
  <si>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</si>
  <si>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</si>
  <si>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</si>
  <si>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</si>
  <si>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</si>
  <si>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</si>
  <si>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Se realizaron convenios modificatorios</t>
  </si>
  <si>
    <t>Convenios modificatorios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</si>
  <si>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</si>
  <si>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</si>
  <si>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</si>
  <si>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</si>
  <si>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</si>
  <si>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</si>
  <si>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</si>
  <si>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</si>
  <si>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</si>
  <si>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</si>
  <si>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</si>
  <si>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Obra pública</t>
  </si>
  <si>
    <t>2016-30-068-0001</t>
  </si>
  <si>
    <t>Ley de Obras Publicas y Servicios Relacionados Con Las Mismas Del Estado de Veracruz de Ignacio de la Llave.</t>
  </si>
  <si>
    <t>Construcción pavimentación hidraulica, incluye guarniciones y banquetas en camino a kinder de San Martin, en la localidad de Villa Libertad</t>
  </si>
  <si>
    <t>Direccion de Imagen, Desarrollo Urbano y Obras Publicas</t>
  </si>
  <si>
    <t>FISM 2016-30-068-0001</t>
  </si>
  <si>
    <t>Pesos Mexicanos</t>
  </si>
  <si>
    <t>Cheque</t>
  </si>
  <si>
    <t xml:space="preserve">Construcción de Pavimentacion </t>
  </si>
  <si>
    <t>Municipales</t>
  </si>
  <si>
    <t>Recursos federales</t>
  </si>
  <si>
    <t>Si</t>
  </si>
  <si>
    <t>supervición</t>
  </si>
  <si>
    <t>Dirección de Imagen, Desarrollo Urbano y Obras Publicas</t>
  </si>
  <si>
    <t>2016-30-068-0008</t>
  </si>
  <si>
    <t>Construcción de guarniciones y banquetas en calle Miguel Hidalgo entre Sor Juana Ines de la Cruz y Benito Juarez, En la colonia San José, Localidad Fortín de las Flores</t>
  </si>
  <si>
    <t>FISM 2016-30-068-0008</t>
  </si>
  <si>
    <t>Construcción de Guarniciones y Banquetas</t>
  </si>
  <si>
    <t>No</t>
  </si>
  <si>
    <t>2016-30-068-0009</t>
  </si>
  <si>
    <t>Rehabilitación de drenaje sanitario en avenida Ignacio Allende y calle 16 de Septiembre carretera Federal Fortín - Huatusco, Localidad Monte Blanco</t>
  </si>
  <si>
    <t>FISM 2016-30-068-0009</t>
  </si>
  <si>
    <t>Rehabilitación de Drenaje Sanitario</t>
  </si>
  <si>
    <t>2016-30-068-0018</t>
  </si>
  <si>
    <t>Construcción de guarniciones y banquetas en continuación de Andador Domingo Muguira Revuelta, tomando circuito que entronca con camino de Villa Union a Zapoapan, Localidad Zapoapita</t>
  </si>
  <si>
    <t>FISM 2016-30-068-0018</t>
  </si>
  <si>
    <t>2016-30-068-0019</t>
  </si>
  <si>
    <t xml:space="preserve">Construcción de cunetas y banquetas del Kilometro 0+000 al 1+185 en carretera Cordoba - Naranjal, En la Localidad de San Martín </t>
  </si>
  <si>
    <t>FISM 2016-30-068-0019</t>
  </si>
  <si>
    <t>Construcción de Cunetas y Banquetas</t>
  </si>
  <si>
    <t>2016-30-068-0022</t>
  </si>
  <si>
    <t>Construcción de guarniciones y banquetas en camino a Coapichapan en la localidad de Coapichapan (Barranca de San Miguel)</t>
  </si>
  <si>
    <t>FISM 2016-30-068-0022</t>
  </si>
  <si>
    <t>2016-30-068-0023</t>
  </si>
  <si>
    <t>Bacheo con carpeta asfaltica en caliente en camino de Monte Blanco a Santa Lucia Potrerillo, en la Localidad de Santa Lucia Potrerillo</t>
  </si>
  <si>
    <t>FISM 2016-30-068-0023</t>
  </si>
  <si>
    <t xml:space="preserve">Bacheo </t>
  </si>
  <si>
    <t>2016-30-068-0024</t>
  </si>
  <si>
    <t>Construcción de piso firme en la localidad de Villa Libertad</t>
  </si>
  <si>
    <t>FISM 2016-30-068-0024</t>
  </si>
  <si>
    <t>Construcción de Pisos Firmes</t>
  </si>
  <si>
    <t>2016-30-068-0025</t>
  </si>
  <si>
    <t>Construcción de piso firme en la localidad de Villa Union</t>
  </si>
  <si>
    <t>FISM 2016-30-068-0025</t>
  </si>
  <si>
    <t>2016-30-068-0026</t>
  </si>
  <si>
    <t>Construcción de piso firme en la localidad de Santa Lucia Potrerillo</t>
  </si>
  <si>
    <t>FISM 2016-30-068-0026</t>
  </si>
  <si>
    <t>2016-30-068-0027</t>
  </si>
  <si>
    <t>Construcción de piso firme en la localidad de Monte Blanco</t>
  </si>
  <si>
    <t>FISM 2016-30-068-0027</t>
  </si>
  <si>
    <t>2016-30-068-0028</t>
  </si>
  <si>
    <t>Construcción de piso firme en la localidad de Monte Salas</t>
  </si>
  <si>
    <t>FISM 2016-30-068-0028</t>
  </si>
  <si>
    <t>2016-30-068-0029</t>
  </si>
  <si>
    <t>Construcción de piso firme en la localidad de Pueblo de las Flores (Tlacotengo)</t>
  </si>
  <si>
    <t>FISM 2016-30-068-0029</t>
  </si>
  <si>
    <t>2016-30-068-0031</t>
  </si>
  <si>
    <t>Construcción de drenaje sanitario y red de agua potable en privada Benito Juarez Garcia entre Miguel Aleman y Telesecundaria Emiliano Zapata, en la colonia San José, en la localidad de Fortín de las Flores</t>
  </si>
  <si>
    <t>FISM 2016-30-068-0031</t>
  </si>
  <si>
    <t>2016-30-068-0035</t>
  </si>
  <si>
    <t>Construcción de Drenaje pluvial en calle Independencia entre Emiliano Zapata y Benito Juarez, en la localidad de Santa Lucia Potrerillo</t>
  </si>
  <si>
    <t>FISM 2016-30-068-0035</t>
  </si>
  <si>
    <t>Construcción de Drenaje Pluvial</t>
  </si>
  <si>
    <t>2016-30-068-0040</t>
  </si>
  <si>
    <t>Mejoramiento de Canal de Agua pluvial en Calle Alamos entre Fresnos y Cedros, colonia el Bosque, en la Localidad de Fortín de las Flores</t>
  </si>
  <si>
    <t>FISM 2016-30-068-0040</t>
  </si>
  <si>
    <t xml:space="preserve">Mejoramiento de Canal Pluvial </t>
  </si>
  <si>
    <t>2016-30-068-0042</t>
  </si>
  <si>
    <t xml:space="preserve">Rehabilitación de drenaje sanitario de la calle Emiliano Zapata entre Ignacio Zaragoza y Benito Juarez, en la localidad de Monte Blanco </t>
  </si>
  <si>
    <t>FISM 2016-30-068-0042</t>
  </si>
  <si>
    <t>2016-30-068-0113</t>
  </si>
  <si>
    <t>Rehabilitación de Alcantarillas pluviales de concreto hidraulico en avenida 1 y calle 4 colonia Centro, en la localidad de Fortín de las Flores</t>
  </si>
  <si>
    <t>FORTAMUN 2016-30-068-0113</t>
  </si>
  <si>
    <t>Rehabilitación de Alcantarilla</t>
  </si>
  <si>
    <t>2016-30-068-0114</t>
  </si>
  <si>
    <t>Rehabilitación de la linea de Agua potable y alumbrado publico en la calle Emiliano Zapata entre camino a los pinos y Boulevard Cordoba - Fortín, Colonia Alberto Rosales, en la localidad de Fortín de las Flores</t>
  </si>
  <si>
    <t>FORTAMUN 2016-30-068-0114</t>
  </si>
  <si>
    <t>Rehabilitación de linea de Agua</t>
  </si>
  <si>
    <t>2016-30-068-0129</t>
  </si>
  <si>
    <t>Bacheo de concreto hidraulico en la Calle Jardin entre calle los Pinos y Bougambilias, en la colonia Los Pinos, en la localidad de Cordoba (Santa Leticia)</t>
  </si>
  <si>
    <t>FORTAMUN 2016-30-068-0129</t>
  </si>
  <si>
    <t>2016-30-068-0130</t>
  </si>
  <si>
    <t>Bacheo en concreto hidraulico en Boulevard Cordoba - Fortin lado Derecho entre Vias del Ferrocarril y Avenida 1, Localidad de Fortín de las Flores</t>
  </si>
  <si>
    <t>FORTAMUN 2016-30-068-0130</t>
  </si>
  <si>
    <t>2016-30-068-0132</t>
  </si>
  <si>
    <t>Rehabilitación de Cancha de Usos Multiples en la comunidad de Monte Salas, en la Localidad de Monte Salas</t>
  </si>
  <si>
    <t>FORTAMUN 2016-30-068-0132</t>
  </si>
  <si>
    <t>Rehabilitacion de Cancha</t>
  </si>
  <si>
    <t>2016-30-068-0133</t>
  </si>
  <si>
    <t>Rehabilitación de Cancha de usos Multiples en la Comunidad de Monte Blanco, en la Localidad de Monte Blanco</t>
  </si>
  <si>
    <t>FORTAMUN 2016-30-068-0133</t>
  </si>
  <si>
    <t>2016-30-068-0134</t>
  </si>
  <si>
    <t>Rehabilitación de Cancha de usos Multiples en la Colonia Dante Delgado, en la Localidad de Fortín de las Flores</t>
  </si>
  <si>
    <t>FORTAMUN 2016-30-068-0134</t>
  </si>
  <si>
    <t>2016-30-068-0135</t>
  </si>
  <si>
    <t>Rehabilitación de Cancha de usos Multiples en la Terminal, en la colonia Centro, en la Localidad de Fortín de las Flores</t>
  </si>
  <si>
    <t>FORTAMUN 2016-30-068-0135</t>
  </si>
  <si>
    <t>2016-30-068-0137</t>
  </si>
  <si>
    <t>Rehabilitación de Cancha de usos Multiples en el Pedregal, en la Localidad de Pueblos de las Flores (Tlacotengo)</t>
  </si>
  <si>
    <t>FORTAMUN 2016-30-068-0137</t>
  </si>
  <si>
    <t>2016-30-068-0138</t>
  </si>
  <si>
    <t>Rehabilitación de Cancha de usos Multiples en el Rosario, en la Localidad de Pueblos de las Flores (Tlacotengo)</t>
  </si>
  <si>
    <t>FORTAMUN 2016-30-068-0138</t>
  </si>
  <si>
    <t>2016-30-068-0139</t>
  </si>
  <si>
    <t>Rehabilitación de Cancha de usos Multiples en la unidad de los Maestros, en la Localidad de Cordoba (Santa Leticia)</t>
  </si>
  <si>
    <t>FORTAMUN 2016-30-068-0139</t>
  </si>
  <si>
    <t>2016-30-068-0140</t>
  </si>
  <si>
    <t>Rehabilitación de Cancha de usos Multiples en la colonia los Pinos, en la Localidad de Cordoba (Santa Leticia)</t>
  </si>
  <si>
    <t>FORTAMUN 2016-30-068-0140</t>
  </si>
  <si>
    <t>2016-30-068-0141</t>
  </si>
  <si>
    <t>Rehabilitación de Cancha de usos Multiples en la colonia Barrio Nuevo, en la Localidad de Fortín de las Flores</t>
  </si>
  <si>
    <t>FORTAMUN 2016-30-068-0141</t>
  </si>
  <si>
    <t>2016-30-068-0142</t>
  </si>
  <si>
    <t>Rehabilitación de Cancha de usos Multiples en la Unidad Habitacional Casas Geo, en la Localidad de Fortín de las Flores</t>
  </si>
  <si>
    <t>FORTAMUN 2016-30-068-0142</t>
  </si>
  <si>
    <t>2016-30-068-0145</t>
  </si>
  <si>
    <t>Rehabilitación de Ducteria, Bases y Registros para Alumbrado Publico, en Boulevard Cordoba - Fortin, entre Calle 3 Oriente y Calle 13 Norte, en la localidad Fortín de las Flores</t>
  </si>
  <si>
    <t>FORTAMUN 2016-30-068-0145</t>
  </si>
  <si>
    <t>Rehabilitacion de Ducteria</t>
  </si>
  <si>
    <t>2016-30-068-0146</t>
  </si>
  <si>
    <t>Rehabilitación de las Oficinas de Obra Publica, incluye Ramo 033 y Obra Publica, en la localidad de Fortín de las Flores</t>
  </si>
  <si>
    <t>FORTAMUN 2016-30-068-0146</t>
  </si>
  <si>
    <t>Rehabilitacion de Oficinas</t>
  </si>
  <si>
    <t>2016-30-068-0147</t>
  </si>
  <si>
    <t>Rehabilitación de Ducteria, Bases y Registros para Alumbrado Publico, en Boulevard Cordoba - Fortin, entre Calle 13 Norte y Calle Santa Teresa, en la localidad Fortín de las Flores</t>
  </si>
  <si>
    <t>FORTAMUN 2016-30-068-0147</t>
  </si>
  <si>
    <t>2016-30-068-0148</t>
  </si>
  <si>
    <t>Rehabilitación de Ducteria, Bases y Registros para Alumbrado Publico, en Boulevard Cordoba - Fortin, entre Calle Santa Teresa y Calle Ferrocarril, en la localidad Fortín de las Flores</t>
  </si>
  <si>
    <t>FORTAMUN 2016-30-068-0148</t>
  </si>
  <si>
    <t>2016-30-068-0149</t>
  </si>
  <si>
    <t>Bacheo en carpeta asfaltica en caliente en calle Miguel Aleman entre Carretera Federal Fortín - Huatusco y calle 8, Colonia San José, en la Localidad de Fortín de las Flores</t>
  </si>
  <si>
    <t>FORTAMUN 2016-30-068-0149</t>
  </si>
  <si>
    <t>Bacheo</t>
  </si>
  <si>
    <t>2016-30-068-0151</t>
  </si>
  <si>
    <t>Construccion de rejilla Pluvial entre Privada Gardenia y Calzada Morelos, En la colonia Santa Leticia, Localidad Cordoba (Santa Leticia)</t>
  </si>
  <si>
    <t>FORTAMUN 2016-30-068-0151</t>
  </si>
  <si>
    <t>Construccion de rejilla</t>
  </si>
  <si>
    <t>2016-30-068-0152</t>
  </si>
  <si>
    <t>Construccion de proteccion de Muro de contensión, trabajos de albañileria y Pintura entre calle de la Rosa y 16 de septiembre, en la colonia Los Pinos, en la Localidad de Cordoba (Santa Leticia)</t>
  </si>
  <si>
    <t>FORTAMUN 2016-30-068-0152</t>
  </si>
  <si>
    <t>mejoramiento de muro</t>
  </si>
  <si>
    <t>2016-30-068-0154</t>
  </si>
  <si>
    <t>Construccion de andador en Privada de Calle Josefa Ortiz de Dominguez entre Morelos y Arroyo, en la localidad Cordoba (Santa Leticia)</t>
  </si>
  <si>
    <t>FORTAMUN 2016-30-068-0154</t>
  </si>
  <si>
    <t>Construccion de andador</t>
  </si>
  <si>
    <t>2016-30-068-0401</t>
  </si>
  <si>
    <t>Instalación de Biodigestores en la Localidad de San Martin</t>
  </si>
  <si>
    <t>FORTAMUN 2016-30-068-0401</t>
  </si>
  <si>
    <t>Instalacion de Biodigestores</t>
  </si>
  <si>
    <t>Servicios relacionados con obra pública</t>
  </si>
  <si>
    <t>Adquisición</t>
  </si>
  <si>
    <t>Arrendamiento</t>
  </si>
  <si>
    <t>Servicios (de orden administrativo)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</si>
  <si>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</si>
  <si>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</si>
  <si>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</si>
  <si>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</si>
  <si>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</si>
  <si>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</si>
  <si>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23048</t>
  </si>
  <si>
    <t>23049</t>
  </si>
  <si>
    <t>23050</t>
  </si>
  <si>
    <t>23051</t>
  </si>
  <si>
    <t>23052</t>
  </si>
  <si>
    <t>ID</t>
  </si>
  <si>
    <t>Nombre(s)</t>
  </si>
  <si>
    <t>Primer apellido</t>
  </si>
  <si>
    <t>Segundo apellido</t>
  </si>
  <si>
    <t>Razón social</t>
  </si>
  <si>
    <t>Monto total de la cotización</t>
  </si>
  <si>
    <t>Hermanos Barojas Garcia Constructores, S.A. de C.V.</t>
  </si>
  <si>
    <t>Grupo Mic, S.A. de C.V.</t>
  </si>
  <si>
    <t>Cocielabt, S.A. de C.V.</t>
  </si>
  <si>
    <t>Inmobiliaria y Construcciones MMXV, S.A. de C.V.</t>
  </si>
  <si>
    <t>Comercializadora y Construcciones TS, S.A. de C.V.</t>
  </si>
  <si>
    <t>Dipcon Diseño Ingenieria y Proyección de Construcción, S.A. de C.V.</t>
  </si>
  <si>
    <t>Urban Life, S.A. de C.V.</t>
  </si>
  <si>
    <t>Cordoba Construcciones y Coordinaciones BECA, S.A. de C.V.</t>
  </si>
  <si>
    <t>Juan Fernando</t>
  </si>
  <si>
    <t>Martinez</t>
  </si>
  <si>
    <t>Mitre</t>
  </si>
  <si>
    <t>Vicente</t>
  </si>
  <si>
    <t xml:space="preserve">Baranda </t>
  </si>
  <si>
    <t>Zanatta</t>
  </si>
  <si>
    <t>23053</t>
  </si>
  <si>
    <t>23054</t>
  </si>
  <si>
    <t>23055</t>
  </si>
  <si>
    <t>23056</t>
  </si>
  <si>
    <t>Baranda</t>
  </si>
  <si>
    <t>23044</t>
  </si>
  <si>
    <t>23045</t>
  </si>
  <si>
    <t>23046</t>
  </si>
  <si>
    <t>23047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</si>
  <si>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</si>
  <si>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</si>
  <si>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</si>
  <si>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</si>
  <si>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Villa Libertad</t>
  </si>
  <si>
    <t>Terminada</t>
  </si>
  <si>
    <t>Fortín de las Flores</t>
  </si>
  <si>
    <t>Monte Blanco</t>
  </si>
  <si>
    <t>Zapoapita</t>
  </si>
  <si>
    <t>San Martín</t>
  </si>
  <si>
    <t>Coapichapan (Barranca de San Miguel)</t>
  </si>
  <si>
    <t>Santa Lucia Potrerillo</t>
  </si>
  <si>
    <t>Villa Union</t>
  </si>
  <si>
    <t>Monte Salas</t>
  </si>
  <si>
    <t>Pueblo de las Flores (Tlacotengo)</t>
  </si>
  <si>
    <t>Cordoba (Santa Leticia)</t>
  </si>
  <si>
    <t>23057</t>
  </si>
  <si>
    <t>23058</t>
  </si>
  <si>
    <t>23059</t>
  </si>
  <si>
    <t>23060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</si>
  <si>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</si>
  <si>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</si>
  <si>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</si>
  <si>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</si>
  <si>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CONV-001-0001</t>
  </si>
  <si>
    <t xml:space="preserve">Ampliación de Monto </t>
  </si>
  <si>
    <t>CONV-001-0018</t>
  </si>
  <si>
    <t>CONV-001-0019</t>
  </si>
  <si>
    <t>CONV-001-0022</t>
  </si>
  <si>
    <t>CONV-001-0035</t>
  </si>
  <si>
    <t>CONV-001-0040</t>
  </si>
  <si>
    <t>CONV-001-0042</t>
  </si>
  <si>
    <t>CONV-001-0130</t>
  </si>
  <si>
    <t>CONV-001-0134</t>
  </si>
  <si>
    <t>CONV-001-0401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</si>
</sst>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sz val="10.0"/>
      <name val="Arial"/>
    </font>
    <font>
      <b/>
      <sz val="11.0"/>
      <color rgb="FFFFFFFF"/>
      <name val="Arial"/>
    </font>
    <font/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0"/>
    </xf>
    <xf borderId="1" fillId="2" fontId="2" numFmtId="0" xfId="0" applyAlignment="1" applyBorder="1" applyFill="1" applyFont="1">
      <alignment horizontal="center" shrinkToFit="0" wrapText="0"/>
    </xf>
    <xf borderId="1" fillId="3" fontId="0" numFmtId="0" xfId="0" applyAlignment="1" applyBorder="1" applyFill="1" applyFont="1">
      <alignment shrinkToFit="0" wrapText="0"/>
    </xf>
    <xf borderId="2" fillId="2" fontId="2" numFmtId="0" xfId="0" applyAlignment="1" applyBorder="1" applyFont="1">
      <alignment horizontal="center" shrinkToFit="0" wrapText="0"/>
    </xf>
    <xf borderId="3" fillId="0" fontId="3" numFmtId="0" xfId="0" applyBorder="1" applyFont="1"/>
    <xf borderId="4" fillId="0" fontId="3" numFmtId="0" xfId="0" applyBorder="1" applyFont="1"/>
    <xf borderId="0" fillId="0" fontId="4" numFmtId="0" xfId="0" applyAlignment="1" applyFont="1">
      <alignment shrinkToFit="0" wrapText="0"/>
    </xf>
    <xf borderId="0" fillId="0" fontId="1" numFmtId="14" xfId="0" applyAlignment="1" applyFont="1" applyNumberFormat="1">
      <alignment shrinkToFit="0" wrapText="0"/>
    </xf>
    <xf borderId="1" fillId="2" fontId="2" numFmtId="0" xfId="0" applyAlignment="1" applyBorder="1" applyFont="1">
      <alignment shrinkToFit="0" wrapText="0"/>
    </xf>
    <xf borderId="0" fillId="0" fontId="1" numFmtId="0" xfId="0" applyAlignment="1" applyFont="1">
      <alignment shrinkToFit="0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46.63"/>
    <col customWidth="1" min="2" max="2" width="14.5"/>
    <col customWidth="1" min="3" max="3" width="46.63"/>
    <col customWidth="1" min="4" max="4" width="16.75"/>
    <col customWidth="1" min="5" max="5" width="32.5"/>
    <col customWidth="1" min="6" max="6" width="29.75"/>
    <col customWidth="1" min="7" max="7" width="22.25"/>
    <col customWidth="1" min="8" max="8" width="29.13"/>
    <col customWidth="1" min="9" max="10" width="45.13"/>
    <col customWidth="1" min="11" max="11" width="23.88"/>
    <col customWidth="1" min="12" max="12" width="36.75"/>
    <col customWidth="1" min="13" max="13" width="25.63"/>
    <col customWidth="1" min="14" max="14" width="13.75"/>
    <col customWidth="1" min="15" max="15" width="31.38"/>
    <col customWidth="1" min="16" max="16" width="31.88"/>
    <col customWidth="1" min="17" max="17" width="19.38"/>
    <col customWidth="1" min="18" max="18" width="19.75"/>
    <col customWidth="1" min="19" max="19" width="12.38"/>
    <col customWidth="1" min="20" max="20" width="29.88"/>
    <col customWidth="1" min="21" max="21" width="11.38"/>
    <col customWidth="1" min="22" max="22" width="14.5"/>
    <col customWidth="1" min="23" max="23" width="32.38"/>
    <col customWidth="1" min="24" max="24" width="34.75"/>
    <col customWidth="1" min="25" max="25" width="36.38"/>
    <col customWidth="1" min="26" max="26" width="35.5"/>
    <col customWidth="1" min="27" max="27" width="31.0"/>
    <col customWidth="1" min="28" max="28" width="23.13"/>
    <col customWidth="1" min="29" max="29" width="19.38"/>
    <col customWidth="1" min="30" max="30" width="45.13"/>
    <col customWidth="1" min="31" max="31" width="28.13"/>
    <col customWidth="1" min="32" max="32" width="45.13"/>
    <col customWidth="1" min="33" max="33" width="35.63"/>
    <col customWidth="1" min="34" max="34" width="31.75"/>
    <col customWidth="1" min="35" max="35" width="35.13"/>
    <col customWidth="1" min="36" max="36" width="35.0"/>
    <col customWidth="1" min="37" max="37" width="17.63"/>
    <col customWidth="1" min="38" max="38" width="14.5"/>
    <col customWidth="1" min="39" max="39" width="25.88"/>
    <col customWidth="1" min="40" max="40" width="6.25"/>
    <col customWidth="1" min="41" max="41" width="16.63"/>
    <col customWidth="1" min="42" max="42" width="6.25"/>
    <col customWidth="1" min="43" max="52" width="8.0"/>
  </cols>
  <sheetData>
    <row r="1" ht="12.75" hidden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>
      <c r="A2" s="2" t="s">
        <v>1</v>
      </c>
      <c r="B2" s="2" t="s">
        <v>2</v>
      </c>
      <c r="C2" s="2" t="s">
        <v>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ht="12.75" customHeight="1">
      <c r="A3" s="3" t="s">
        <v>4</v>
      </c>
      <c r="B3" s="3" t="s">
        <v>5</v>
      </c>
      <c r="C3" s="3" t="s">
        <v>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ht="12.75" hidden="1" customHeight="1">
      <c r="A4" s="1" t="s">
        <v>6</v>
      </c>
      <c r="B4" s="1" t="s">
        <v>7</v>
      </c>
      <c r="C4" s="1" t="s">
        <v>6</v>
      </c>
      <c r="D4" s="1" t="s">
        <v>6</v>
      </c>
      <c r="E4" s="1" t="s">
        <v>6</v>
      </c>
      <c r="F4" s="1" t="s">
        <v>8</v>
      </c>
      <c r="G4" s="1" t="s">
        <v>9</v>
      </c>
      <c r="H4" s="1" t="s">
        <v>8</v>
      </c>
      <c r="I4" s="1" t="s">
        <v>10</v>
      </c>
      <c r="J4" s="1" t="s">
        <v>10</v>
      </c>
      <c r="K4" s="1" t="s">
        <v>8</v>
      </c>
      <c r="L4" s="1" t="s">
        <v>8</v>
      </c>
      <c r="M4" s="1" t="s">
        <v>6</v>
      </c>
      <c r="N4" s="1" t="s">
        <v>11</v>
      </c>
      <c r="O4" s="1" t="s">
        <v>12</v>
      </c>
      <c r="P4" s="1" t="s">
        <v>12</v>
      </c>
      <c r="Q4" s="1" t="s">
        <v>12</v>
      </c>
      <c r="R4" s="1" t="s">
        <v>12</v>
      </c>
      <c r="S4" s="1" t="s">
        <v>6</v>
      </c>
      <c r="T4" s="1" t="s">
        <v>6</v>
      </c>
      <c r="U4" s="1" t="s">
        <v>6</v>
      </c>
      <c r="V4" s="1" t="s">
        <v>8</v>
      </c>
      <c r="W4" s="1" t="s">
        <v>12</v>
      </c>
      <c r="X4" s="1" t="s">
        <v>11</v>
      </c>
      <c r="Y4" s="1" t="s">
        <v>11</v>
      </c>
      <c r="Z4" s="1" t="s">
        <v>9</v>
      </c>
      <c r="AA4" s="1" t="s">
        <v>9</v>
      </c>
      <c r="AB4" s="1" t="s">
        <v>6</v>
      </c>
      <c r="AC4" s="1" t="s">
        <v>7</v>
      </c>
      <c r="AD4" s="1" t="s">
        <v>10</v>
      </c>
      <c r="AE4" s="1" t="s">
        <v>7</v>
      </c>
      <c r="AF4" s="1" t="s">
        <v>10</v>
      </c>
      <c r="AG4" s="1" t="s">
        <v>8</v>
      </c>
      <c r="AH4" s="1" t="s">
        <v>9</v>
      </c>
      <c r="AI4" s="1" t="s">
        <v>9</v>
      </c>
      <c r="AJ4" s="1" t="s">
        <v>9</v>
      </c>
      <c r="AK4" s="1" t="s">
        <v>9</v>
      </c>
      <c r="AL4" s="1" t="s">
        <v>11</v>
      </c>
      <c r="AM4" s="1" t="s">
        <v>6</v>
      </c>
      <c r="AN4" s="1" t="s">
        <v>13</v>
      </c>
      <c r="AO4" s="1" t="s">
        <v>14</v>
      </c>
      <c r="AP4" s="1" t="s">
        <v>15</v>
      </c>
      <c r="AQ4" s="1"/>
      <c r="AR4" s="1"/>
      <c r="AS4" s="1"/>
      <c r="AT4" s="1"/>
      <c r="AU4" s="1"/>
      <c r="AV4" s="1"/>
      <c r="AW4" s="1"/>
      <c r="AX4" s="1"/>
      <c r="AY4" s="1"/>
      <c r="AZ4" s="1"/>
    </row>
    <row r="5" ht="12.75" hidden="1" customHeight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  <c r="AF5" s="1" t="s">
        <v>47</v>
      </c>
      <c r="AG5" s="1" t="s">
        <v>48</v>
      </c>
      <c r="AH5" s="1" t="s">
        <v>49</v>
      </c>
      <c r="AI5" s="1" t="s">
        <v>50</v>
      </c>
      <c r="AJ5" s="1" t="s">
        <v>51</v>
      </c>
      <c r="AK5" s="1" t="s">
        <v>52</v>
      </c>
      <c r="AL5" s="1" t="s">
        <v>53</v>
      </c>
      <c r="AM5" s="1" t="s">
        <v>54</v>
      </c>
      <c r="AN5" s="1" t="s">
        <v>55</v>
      </c>
      <c r="AO5" s="1" t="s">
        <v>56</v>
      </c>
      <c r="AP5" s="1" t="s">
        <v>57</v>
      </c>
      <c r="AQ5" s="1"/>
      <c r="AR5" s="1"/>
      <c r="AS5" s="1"/>
      <c r="AT5" s="1"/>
      <c r="AU5" s="1"/>
      <c r="AV5" s="1"/>
      <c r="AW5" s="1"/>
      <c r="AX5" s="1"/>
      <c r="AY5" s="1"/>
      <c r="AZ5" s="1"/>
    </row>
    <row r="6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ht="12.75" customHeight="1">
      <c r="A7" s="3" t="s">
        <v>59</v>
      </c>
      <c r="B7" s="3" t="s">
        <v>60</v>
      </c>
      <c r="C7" s="3" t="s">
        <v>61</v>
      </c>
      <c r="D7" s="3" t="s">
        <v>62</v>
      </c>
      <c r="E7" s="3" t="s">
        <v>63</v>
      </c>
      <c r="F7" s="3" t="s">
        <v>64</v>
      </c>
      <c r="G7" s="3" t="s">
        <v>65</v>
      </c>
      <c r="H7" s="3" t="s">
        <v>66</v>
      </c>
      <c r="I7" s="3" t="s">
        <v>67</v>
      </c>
      <c r="J7" s="3" t="s">
        <v>68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  <c r="P7" s="3" t="s">
        <v>74</v>
      </c>
      <c r="Q7" s="3" t="s">
        <v>75</v>
      </c>
      <c r="R7" s="3" t="s">
        <v>76</v>
      </c>
      <c r="S7" s="3" t="s">
        <v>77</v>
      </c>
      <c r="T7" s="3" t="s">
        <v>78</v>
      </c>
      <c r="U7" s="3" t="s">
        <v>79</v>
      </c>
      <c r="V7" s="3" t="s">
        <v>80</v>
      </c>
      <c r="W7" s="3" t="s">
        <v>81</v>
      </c>
      <c r="X7" s="3" t="s">
        <v>82</v>
      </c>
      <c r="Y7" s="3" t="s">
        <v>83</v>
      </c>
      <c r="Z7" s="3" t="s">
        <v>84</v>
      </c>
      <c r="AA7" s="3" t="s">
        <v>85</v>
      </c>
      <c r="AB7" s="3" t="s">
        <v>86</v>
      </c>
      <c r="AC7" s="3" t="s">
        <v>87</v>
      </c>
      <c r="AD7" s="3" t="s">
        <v>88</v>
      </c>
      <c r="AE7" s="3" t="s">
        <v>89</v>
      </c>
      <c r="AF7" s="3" t="s">
        <v>90</v>
      </c>
      <c r="AG7" s="3" t="s">
        <v>91</v>
      </c>
      <c r="AH7" s="3" t="s">
        <v>92</v>
      </c>
      <c r="AI7" s="3" t="s">
        <v>93</v>
      </c>
      <c r="AJ7" s="3" t="s">
        <v>94</v>
      </c>
      <c r="AK7" s="3" t="s">
        <v>95</v>
      </c>
      <c r="AL7" s="3" t="s">
        <v>96</v>
      </c>
      <c r="AM7" s="3" t="s">
        <v>97</v>
      </c>
      <c r="AN7" s="3" t="s">
        <v>98</v>
      </c>
      <c r="AO7" s="3" t="s">
        <v>99</v>
      </c>
      <c r="AP7" s="3" t="s">
        <v>100</v>
      </c>
      <c r="AQ7" s="1"/>
      <c r="AR7" s="1"/>
      <c r="AS7" s="1"/>
      <c r="AT7" s="1"/>
      <c r="AU7" s="1"/>
      <c r="AV7" s="1"/>
      <c r="AW7" s="1"/>
      <c r="AX7" s="1"/>
      <c r="AY7" s="1"/>
      <c r="AZ7" s="1"/>
    </row>
    <row r="8" ht="12.75" customHeight="1">
      <c r="A8" s="1" t="s">
        <v>101</v>
      </c>
      <c r="B8" s="1" t="s">
        <v>102</v>
      </c>
      <c r="C8" s="1">
        <v>2016.0</v>
      </c>
      <c r="D8" s="1">
        <v>2016.0</v>
      </c>
      <c r="E8" s="1" t="s">
        <v>103</v>
      </c>
      <c r="F8" s="1" t="s">
        <v>104</v>
      </c>
      <c r="G8" s="7" t="str">
        <f>HYPERLINK("http://fortin.gob.mx/pnt/ramo33/f28b/2016_0001_tipo_licitacion.pdf","http://fortin.gob.mx/pnt/ramo33/f28b/2016_0001_tipo_licitacion.pdf")</f>
        <v>http://fortin.gob.mx/pnt/ramo33/f28b/2016_0001_tipo_licitacion.pdf</v>
      </c>
      <c r="H8" s="1" t="s">
        <v>105</v>
      </c>
      <c r="I8" s="1">
        <v>1.0</v>
      </c>
      <c r="J8" s="1">
        <v>1.0</v>
      </c>
      <c r="K8" s="1"/>
      <c r="L8" s="1" t="s">
        <v>106</v>
      </c>
      <c r="M8" s="1" t="s">
        <v>107</v>
      </c>
      <c r="N8" s="8">
        <v>42549.0</v>
      </c>
      <c r="O8" s="1">
        <v>301133.95</v>
      </c>
      <c r="P8" s="1">
        <v>349315.38</v>
      </c>
      <c r="Q8" s="1"/>
      <c r="R8" s="1"/>
      <c r="S8" s="1" t="s">
        <v>108</v>
      </c>
      <c r="T8" s="1">
        <v>1.0</v>
      </c>
      <c r="U8" s="1" t="s">
        <v>109</v>
      </c>
      <c r="V8" s="1" t="s">
        <v>110</v>
      </c>
      <c r="W8" s="1">
        <v>44531.54</v>
      </c>
      <c r="X8" s="8">
        <v>42552.0</v>
      </c>
      <c r="Y8" s="8">
        <v>42612.0</v>
      </c>
      <c r="Z8" s="7" t="str">
        <f>HYPERLINK("http://fortin.gob.mx/pnt/ramo33/f28b/2016_0001_contrato.pdf","http://fortin.gob.mx/pnt/ramo33/f28b/2016_0001_contrato.pdf")</f>
        <v>http://fortin.gob.mx/pnt/ramo33/f28b/2016_0001_contrato.pdf</v>
      </c>
      <c r="AA8" s="1"/>
      <c r="AB8" s="1" t="s">
        <v>111</v>
      </c>
      <c r="AC8" s="1" t="s">
        <v>112</v>
      </c>
      <c r="AD8" s="1">
        <v>1.0</v>
      </c>
      <c r="AE8" s="1" t="s">
        <v>113</v>
      </c>
      <c r="AF8" s="1">
        <v>1.0</v>
      </c>
      <c r="AG8" s="1" t="s">
        <v>114</v>
      </c>
      <c r="AH8" s="7" t="str">
        <f>HYPERLINK("http://fortin.gob.mx/pnt/ramo33/f28b/2016_0001_avance_fisico.pdf","http://fortin.gob.mx/pnt/ramo33/f28b/2016_0001_avance_fisico.pdf")</f>
        <v>http://fortin.gob.mx/pnt/ramo33/f28b/2016_0001_avance_fisico.pdf</v>
      </c>
      <c r="AI8" s="7" t="str">
        <f t="shared" ref="AI8:AI24" si="1">HYPERLINK("http://fortin.gob.mx/pnt/ramo33/F29/2016/cierre/2016_fism_cierre.pdf","http://fortin.gob.mx/pnt/ramo33/F29/2016/cierre/2016_fism_cierre.pdf")</f>
        <v>http://fortin.gob.mx/pnt/ramo33/F29/2016/cierre/2016_fism_cierre.pdf</v>
      </c>
      <c r="AJ8" s="7" t="str">
        <f>HYPERLINK("http://fortin.gob.mx/pnt/ramo33/f28b/2016_0001_acta_entrega.pdf","http://fortin.gob.mx/pnt/ramo33/f28b/2016_0001_acta_entrega.pdf")</f>
        <v>http://fortin.gob.mx/pnt/ramo33/f28b/2016_0001_acta_entrega.pdf</v>
      </c>
      <c r="AK8" s="7" t="str">
        <f>HYPERLINK("http://fortin.gob.mx/pnt/ramo33/f28b/2016_0001_finiquito.pdf","http://fortin.gob.mx/pnt/ramo33/f28b/2016_0001_finiquito.pdf")</f>
        <v>http://fortin.gob.mx/pnt/ramo33/f28b/2016_0001_finiquito.pdf</v>
      </c>
      <c r="AL8" s="8">
        <v>42735.0</v>
      </c>
      <c r="AM8" s="1" t="s">
        <v>115</v>
      </c>
      <c r="AN8" s="1">
        <v>2016.0</v>
      </c>
      <c r="AO8" s="8">
        <v>42853.0</v>
      </c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ht="12.75" customHeight="1">
      <c r="A9" s="1" t="s">
        <v>101</v>
      </c>
      <c r="B9" s="1" t="s">
        <v>102</v>
      </c>
      <c r="C9" s="1">
        <v>2016.0</v>
      </c>
      <c r="D9" s="1">
        <v>2016.0</v>
      </c>
      <c r="E9" s="1" t="s">
        <v>116</v>
      </c>
      <c r="F9" s="1" t="s">
        <v>104</v>
      </c>
      <c r="G9" s="7" t="str">
        <f>HYPERLINK("http://fortin.gob.mx/pnt/ramo33/f28b/2016_0008_tipo_licitacion.pdf","http://fortin.gob.mx/pnt/ramo33/f28b/2016_0008_tipo_licitacion.pdf")</f>
        <v>http://fortin.gob.mx/pnt/ramo33/f28b/2016_0008_tipo_licitacion.pdf</v>
      </c>
      <c r="H9" s="1" t="s">
        <v>117</v>
      </c>
      <c r="I9" s="1">
        <v>2.0</v>
      </c>
      <c r="J9" s="1">
        <v>2.0</v>
      </c>
      <c r="K9" s="1"/>
      <c r="L9" s="1" t="s">
        <v>106</v>
      </c>
      <c r="M9" s="1" t="s">
        <v>118</v>
      </c>
      <c r="N9" s="8">
        <v>42552.0</v>
      </c>
      <c r="O9" s="1">
        <v>266301.74</v>
      </c>
      <c r="P9" s="1">
        <v>308910.02</v>
      </c>
      <c r="Q9" s="1"/>
      <c r="R9" s="1"/>
      <c r="S9" s="1" t="s">
        <v>108</v>
      </c>
      <c r="T9" s="1">
        <v>1.0</v>
      </c>
      <c r="U9" s="1" t="s">
        <v>109</v>
      </c>
      <c r="V9" s="1" t="s">
        <v>119</v>
      </c>
      <c r="W9" s="1">
        <v>26630.17</v>
      </c>
      <c r="X9" s="8">
        <v>42555.0</v>
      </c>
      <c r="Y9" s="8">
        <v>42615.0</v>
      </c>
      <c r="Z9" s="7" t="str">
        <f>HYPERLINK("http://fortin.gob.mx/pnt/ramo33/f28b/2016_0008_contrato.pdf","http://fortin.gob.mx/pnt/ramo33/f28b/2016_0008_contrato.pdf")</f>
        <v>http://fortin.gob.mx/pnt/ramo33/f28b/2016_0008_contrato.pdf</v>
      </c>
      <c r="AA9" s="1"/>
      <c r="AB9" s="1" t="s">
        <v>111</v>
      </c>
      <c r="AC9" s="1" t="s">
        <v>112</v>
      </c>
      <c r="AD9" s="1">
        <v>2.0</v>
      </c>
      <c r="AE9" s="1" t="s">
        <v>120</v>
      </c>
      <c r="AF9" s="1"/>
      <c r="AG9" s="1" t="s">
        <v>114</v>
      </c>
      <c r="AH9" s="7" t="str">
        <f>HYPERLINK("http://fortin.gob.mx/pnt/ramo33/f28b/2016_0008_avance_fisico.pdf","http://fortin.gob.mx/pnt/ramo33/f28b/2016_0008_avance_fisico.pdf")</f>
        <v>http://fortin.gob.mx/pnt/ramo33/f28b/2016_0008_avance_fisico.pdf</v>
      </c>
      <c r="AI9" s="7" t="str">
        <f t="shared" si="1"/>
        <v>http://fortin.gob.mx/pnt/ramo33/F29/2016/cierre/2016_fism_cierre.pdf</v>
      </c>
      <c r="AJ9" s="7" t="str">
        <f>HYPERLINK("http://fortin.gob.mx/pnt/ramo33/f28b/2016_0008_acta_entrega.pdf","http://fortin.gob.mx/pnt/ramo33/f28b/2016_0008_acta_entrega.pdf")</f>
        <v>http://fortin.gob.mx/pnt/ramo33/f28b/2016_0008_acta_entrega.pdf</v>
      </c>
      <c r="AK9" s="7" t="str">
        <f>HYPERLINK("http://fortin.gob.mx/pnt/ramo33/f28b/2016_0008_finiquito.pdf","http://fortin.gob.mx/pnt/ramo33/f28b/2016_0008_finiquito.pdf")</f>
        <v>http://fortin.gob.mx/pnt/ramo33/f28b/2016_0008_finiquito.pdf</v>
      </c>
      <c r="AL9" s="8">
        <v>42735.0</v>
      </c>
      <c r="AM9" s="1" t="s">
        <v>115</v>
      </c>
      <c r="AN9" s="1">
        <v>2016.0</v>
      </c>
      <c r="AO9" s="8">
        <v>42853.0</v>
      </c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ht="12.75" customHeight="1">
      <c r="A10" s="1" t="s">
        <v>101</v>
      </c>
      <c r="B10" s="1" t="s">
        <v>102</v>
      </c>
      <c r="C10" s="1">
        <v>2016.0</v>
      </c>
      <c r="D10" s="1">
        <v>2016.0</v>
      </c>
      <c r="E10" s="1" t="s">
        <v>121</v>
      </c>
      <c r="F10" s="1" t="s">
        <v>104</v>
      </c>
      <c r="G10" s="7" t="str">
        <f>HYPERLINK("http://fortin.gob.mx/pnt/ramo33/f28b/2016_0009_tipo_licitacion.pdf","http://fortin.gob.mx/pnt/ramo33/f28b/2016_0009_tipo_licitacion.pdf")</f>
        <v>http://fortin.gob.mx/pnt/ramo33/f28b/2016_0009_tipo_licitacion.pdf</v>
      </c>
      <c r="H10" s="1" t="s">
        <v>122</v>
      </c>
      <c r="I10" s="1">
        <v>3.0</v>
      </c>
      <c r="J10" s="1">
        <v>3.0</v>
      </c>
      <c r="K10" s="1"/>
      <c r="L10" s="1" t="s">
        <v>106</v>
      </c>
      <c r="M10" s="1" t="s">
        <v>123</v>
      </c>
      <c r="N10" s="8">
        <v>42633.0</v>
      </c>
      <c r="O10" s="1">
        <v>208043.65</v>
      </c>
      <c r="P10" s="1">
        <v>241330.63</v>
      </c>
      <c r="Q10" s="1"/>
      <c r="R10" s="1"/>
      <c r="S10" s="1" t="s">
        <v>108</v>
      </c>
      <c r="T10" s="1">
        <v>1.0</v>
      </c>
      <c r="U10" s="1" t="s">
        <v>109</v>
      </c>
      <c r="V10" s="1" t="s">
        <v>124</v>
      </c>
      <c r="W10" s="1">
        <v>24133.06</v>
      </c>
      <c r="X10" s="8">
        <v>42637.0</v>
      </c>
      <c r="Y10" s="8">
        <v>42681.0</v>
      </c>
      <c r="Z10" s="7" t="str">
        <f>HYPERLINK("http://fortin.gob.mx/pnt/ramo33/f28b/2016_0009_contrato.pdf","http://fortin.gob.mx/pnt/ramo33/f28b/2016_0009_contrato.pdf")</f>
        <v>http://fortin.gob.mx/pnt/ramo33/f28b/2016_0009_contrato.pdf</v>
      </c>
      <c r="AA10" s="1"/>
      <c r="AB10" s="1" t="s">
        <v>111</v>
      </c>
      <c r="AC10" s="1" t="s">
        <v>112</v>
      </c>
      <c r="AD10" s="1">
        <v>3.0</v>
      </c>
      <c r="AE10" s="1" t="s">
        <v>120</v>
      </c>
      <c r="AF10" s="1"/>
      <c r="AG10" s="1" t="s">
        <v>114</v>
      </c>
      <c r="AH10" s="7" t="str">
        <f>HYPERLINK("http://fortin.gob.mx/pnt/ramo33/f28b/2016_0009_avance_fisico.pdf","http://fortin.gob.mx/pnt/ramo33/f28b/2016_0009_avance_fisico.pdf")</f>
        <v>http://fortin.gob.mx/pnt/ramo33/f28b/2016_0009_avance_fisico.pdf</v>
      </c>
      <c r="AI10" s="7" t="str">
        <f t="shared" si="1"/>
        <v>http://fortin.gob.mx/pnt/ramo33/F29/2016/cierre/2016_fism_cierre.pdf</v>
      </c>
      <c r="AJ10" s="7" t="str">
        <f>HYPERLINK("http://fortin.gob.mx/pnt/ramo33/f28b/2016_0009_acta_entrega.pdf","http://fortin.gob.mx/pnt/ramo33/f28b/2016_0009_acta_entrega.pdf")</f>
        <v>http://fortin.gob.mx/pnt/ramo33/f28b/2016_0009_acta_entrega.pdf</v>
      </c>
      <c r="AK10" s="7" t="str">
        <f>HYPERLINK("http://fortin.gob.mx/pnt/ramo33/f28b/2016_0009_finiquito.pdf","http://fortin.gob.mx/pnt/ramo33/f28b/2016_0009_finiquito.pdf")</f>
        <v>http://fortin.gob.mx/pnt/ramo33/f28b/2016_0009_finiquito.pdf</v>
      </c>
      <c r="AL10" s="8">
        <v>42735.0</v>
      </c>
      <c r="AM10" s="1" t="s">
        <v>115</v>
      </c>
      <c r="AN10" s="1">
        <v>2016.0</v>
      </c>
      <c r="AO10" s="8">
        <v>42853.0</v>
      </c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ht="12.75" customHeight="1">
      <c r="A11" s="1" t="s">
        <v>101</v>
      </c>
      <c r="B11" s="1" t="s">
        <v>102</v>
      </c>
      <c r="C11" s="1">
        <v>2016.0</v>
      </c>
      <c r="D11" s="1">
        <v>2016.0</v>
      </c>
      <c r="E11" s="1" t="s">
        <v>125</v>
      </c>
      <c r="F11" s="1" t="s">
        <v>104</v>
      </c>
      <c r="G11" s="7" t="str">
        <f>HYPERLINK("http://fortin.gob.mx/pnt/ramo33/f28b/2016_0018_tipo_licitacion.pdf","http://fortin.gob.mx/pnt/ramo33/f28b/2016_0018_tipo_licitacion.pdf")</f>
        <v>http://fortin.gob.mx/pnt/ramo33/f28b/2016_0018_tipo_licitacion.pdf</v>
      </c>
      <c r="H11" s="1" t="s">
        <v>126</v>
      </c>
      <c r="I11" s="1">
        <v>4.0</v>
      </c>
      <c r="J11" s="1">
        <v>4.0</v>
      </c>
      <c r="K11" s="1"/>
      <c r="L11" s="1" t="s">
        <v>106</v>
      </c>
      <c r="M11" s="1" t="s">
        <v>127</v>
      </c>
      <c r="N11" s="8">
        <v>42674.0</v>
      </c>
      <c r="O11" s="1">
        <v>172229.12</v>
      </c>
      <c r="P11" s="1">
        <v>199785.78</v>
      </c>
      <c r="Q11" s="1"/>
      <c r="R11" s="1"/>
      <c r="S11" s="1" t="s">
        <v>108</v>
      </c>
      <c r="T11" s="1">
        <v>1.0</v>
      </c>
      <c r="U11" s="1" t="s">
        <v>109</v>
      </c>
      <c r="V11" s="1" t="s">
        <v>119</v>
      </c>
      <c r="W11" s="1">
        <v>20623.19</v>
      </c>
      <c r="X11" s="8">
        <v>42677.0</v>
      </c>
      <c r="Y11" s="8">
        <v>43802.0</v>
      </c>
      <c r="Z11" s="7" t="str">
        <f>HYPERLINK("http://fortin.gob.mx/pnt/ramo33/f28b/2016_0018_contrato.pdf","http://fortin.gob.mx/pnt/ramo33/f28b/2016_0018_contrato.pdf")</f>
        <v>http://fortin.gob.mx/pnt/ramo33/f28b/2016_0018_contrato.pdf</v>
      </c>
      <c r="AA11" s="1"/>
      <c r="AB11" s="1" t="s">
        <v>111</v>
      </c>
      <c r="AC11" s="1" t="s">
        <v>112</v>
      </c>
      <c r="AD11" s="1">
        <v>4.0</v>
      </c>
      <c r="AE11" s="1" t="s">
        <v>113</v>
      </c>
      <c r="AF11" s="1">
        <v>2.0</v>
      </c>
      <c r="AG11" s="1" t="s">
        <v>114</v>
      </c>
      <c r="AH11" s="7" t="str">
        <f>HYPERLINK("http://fortin.gob.mx/pnt/ramo33/f28b/2016_0018_avance_fisico.pdf","http://fortin.gob.mx/pnt/ramo33/f28b/2016_0018_avance_fisico.pdf")</f>
        <v>http://fortin.gob.mx/pnt/ramo33/f28b/2016_0018_avance_fisico.pdf</v>
      </c>
      <c r="AI11" s="7" t="str">
        <f t="shared" si="1"/>
        <v>http://fortin.gob.mx/pnt/ramo33/F29/2016/cierre/2016_fism_cierre.pdf</v>
      </c>
      <c r="AJ11" s="7" t="str">
        <f>HYPERLINK("http://fortin.gob.mx/pnt/ramo33/f28b/2016_0018_acta_entrega.pdf","http://fortin.gob.mx/pnt/ramo33/f28b/2016_0018_acta_entrega.pdf")</f>
        <v>http://fortin.gob.mx/pnt/ramo33/f28b/2016_0018_acta_entrega.pdf</v>
      </c>
      <c r="AK11" s="7" t="str">
        <f>HYPERLINK("http://fortin.gob.mx/pnt/ramo33/f28b/2016_0018_finiquito.pdf","http://fortin.gob.mx/pnt/ramo33/f28b/2016_0018_finiquito.pdf")</f>
        <v>http://fortin.gob.mx/pnt/ramo33/f28b/2016_0018_finiquito.pdf</v>
      </c>
      <c r="AL11" s="8">
        <v>42735.0</v>
      </c>
      <c r="AM11" s="1" t="s">
        <v>115</v>
      </c>
      <c r="AN11" s="1">
        <v>2016.0</v>
      </c>
      <c r="AO11" s="8">
        <v>42853.0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ht="12.75" customHeight="1">
      <c r="A12" s="1" t="s">
        <v>101</v>
      </c>
      <c r="B12" s="1" t="s">
        <v>102</v>
      </c>
      <c r="C12" s="1">
        <v>2016.0</v>
      </c>
      <c r="D12" s="1">
        <v>2016.0</v>
      </c>
      <c r="E12" s="1" t="s">
        <v>128</v>
      </c>
      <c r="F12" s="1" t="s">
        <v>104</v>
      </c>
      <c r="G12" s="7" t="str">
        <f>HYPERLINK("http://fortin.gob.mx/pnt/ramo33/f28b/2016_0019_tipo_licitacion.pdf","http://fortin.gob.mx/pnt/ramo33/f28b/2016_0019_tipo_licitacion.pdf")</f>
        <v>http://fortin.gob.mx/pnt/ramo33/f28b/2016_0019_tipo_licitacion.pdf</v>
      </c>
      <c r="H12" s="1" t="s">
        <v>129</v>
      </c>
      <c r="I12" s="1">
        <v>5.0</v>
      </c>
      <c r="J12" s="1">
        <v>4.0</v>
      </c>
      <c r="K12" s="1"/>
      <c r="L12" s="1" t="s">
        <v>106</v>
      </c>
      <c r="M12" s="1" t="s">
        <v>130</v>
      </c>
      <c r="N12" s="8">
        <v>42671.0</v>
      </c>
      <c r="O12" s="1">
        <v>200170.22</v>
      </c>
      <c r="P12" s="1">
        <v>232197.45</v>
      </c>
      <c r="Q12" s="1"/>
      <c r="R12" s="1"/>
      <c r="S12" s="1" t="s">
        <v>108</v>
      </c>
      <c r="T12" s="1">
        <v>1.0</v>
      </c>
      <c r="U12" s="1" t="s">
        <v>109</v>
      </c>
      <c r="V12" s="1" t="s">
        <v>131</v>
      </c>
      <c r="W12" s="1">
        <v>23318.06</v>
      </c>
      <c r="X12" s="8">
        <v>42675.0</v>
      </c>
      <c r="Y12" s="8">
        <v>42705.0</v>
      </c>
      <c r="Z12" s="7" t="str">
        <f>HYPERLINK("http://fortin.gob.mx/pnt/ramo33/f28b/2016_0019_contrato.pdf","http://fortin.gob.mx/pnt/ramo33/f28b/2016_0019_contrato.pdf")</f>
        <v>http://fortin.gob.mx/pnt/ramo33/f28b/2016_0019_contrato.pdf</v>
      </c>
      <c r="AA12" s="1"/>
      <c r="AB12" s="1" t="s">
        <v>111</v>
      </c>
      <c r="AC12" s="1" t="s">
        <v>112</v>
      </c>
      <c r="AD12" s="1">
        <v>5.0</v>
      </c>
      <c r="AE12" s="1" t="s">
        <v>113</v>
      </c>
      <c r="AF12" s="1">
        <v>3.0</v>
      </c>
      <c r="AG12" s="1" t="s">
        <v>114</v>
      </c>
      <c r="AH12" s="7" t="str">
        <f>HYPERLINK("http://fortin.gob.mx/pnt/ramo33/f28b/2016_0019_avance_fisico.pdf","http://fortin.gob.mx/pnt/ramo33/f28b/2016_0019_avance_fisico.pdf")</f>
        <v>http://fortin.gob.mx/pnt/ramo33/f28b/2016_0019_avance_fisico.pdf</v>
      </c>
      <c r="AI12" s="7" t="str">
        <f t="shared" si="1"/>
        <v>http://fortin.gob.mx/pnt/ramo33/F29/2016/cierre/2016_fism_cierre.pdf</v>
      </c>
      <c r="AJ12" s="7" t="str">
        <f>HYPERLINK("http://fortin.gob.mx/pnt/ramo33/f28b/2016_0019_acta_entrega.pdf","http://fortin.gob.mx/pnt/ramo33/f28b/2016_0019_acta_entrega.pdf")</f>
        <v>http://fortin.gob.mx/pnt/ramo33/f28b/2016_0019_acta_entrega.pdf</v>
      </c>
      <c r="AK12" s="7" t="str">
        <f>HYPERLINK("http://fortin.gob.mx/pnt/ramo33/f28b/2016_0019_finiquito.pdf","http://fortin.gob.mx/pnt/ramo33/f28b/2016_0019_finiquito.pdf")</f>
        <v>http://fortin.gob.mx/pnt/ramo33/f28b/2016_0019_finiquito.pdf</v>
      </c>
      <c r="AL12" s="8">
        <v>42735.0</v>
      </c>
      <c r="AM12" s="1" t="s">
        <v>115</v>
      </c>
      <c r="AN12" s="1">
        <v>2016.0</v>
      </c>
      <c r="AO12" s="8">
        <v>42853.0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ht="12.75" customHeight="1">
      <c r="A13" s="1" t="s">
        <v>101</v>
      </c>
      <c r="B13" s="1" t="s">
        <v>102</v>
      </c>
      <c r="C13" s="1">
        <v>2016.0</v>
      </c>
      <c r="D13" s="1">
        <v>2016.0</v>
      </c>
      <c r="E13" s="1" t="s">
        <v>132</v>
      </c>
      <c r="F13" s="1" t="s">
        <v>104</v>
      </c>
      <c r="G13" s="7" t="str">
        <f>HYPERLINK("http://fortin.gob.mx/pnt/ramo33/f28b/2016_0022_tipo_licitacion.pdf","http://fortin.gob.mx/pnt/ramo33/f28b/2016_0022_tipo_licitacion.pdf")</f>
        <v>http://fortin.gob.mx/pnt/ramo33/f28b/2016_0022_tipo_licitacion.pdf</v>
      </c>
      <c r="H13" s="1" t="s">
        <v>133</v>
      </c>
      <c r="I13" s="1">
        <v>6.0</v>
      </c>
      <c r="J13" s="1">
        <v>5.0</v>
      </c>
      <c r="K13" s="1"/>
      <c r="L13" s="1" t="s">
        <v>106</v>
      </c>
      <c r="M13" s="1" t="s">
        <v>134</v>
      </c>
      <c r="N13" s="8">
        <v>42576.0</v>
      </c>
      <c r="O13" s="1">
        <v>257202.11</v>
      </c>
      <c r="P13" s="1">
        <v>298354.45</v>
      </c>
      <c r="Q13" s="1"/>
      <c r="R13" s="1"/>
      <c r="S13" s="1" t="s">
        <v>108</v>
      </c>
      <c r="T13" s="1">
        <v>1.0</v>
      </c>
      <c r="U13" s="1" t="s">
        <v>109</v>
      </c>
      <c r="V13" s="1" t="s">
        <v>119</v>
      </c>
      <c r="W13" s="1">
        <v>31272.82</v>
      </c>
      <c r="X13" s="8">
        <v>42579.0</v>
      </c>
      <c r="Y13" s="8">
        <v>42639.0</v>
      </c>
      <c r="Z13" s="7" t="str">
        <f>HYPERLINK("http://fortin.gob.mx/pnt/ramo33/f28b/2016_0022_contrato.pdf","http://fortin.gob.mx/pnt/ramo33/f28b/2016_0022_contrato.pdf")</f>
        <v>http://fortin.gob.mx/pnt/ramo33/f28b/2016_0022_contrato.pdf</v>
      </c>
      <c r="AA13" s="1"/>
      <c r="AB13" s="1" t="s">
        <v>111</v>
      </c>
      <c r="AC13" s="1" t="s">
        <v>112</v>
      </c>
      <c r="AD13" s="1">
        <v>6.0</v>
      </c>
      <c r="AE13" s="1" t="s">
        <v>113</v>
      </c>
      <c r="AF13" s="1">
        <v>4.0</v>
      </c>
      <c r="AG13" s="1" t="s">
        <v>114</v>
      </c>
      <c r="AH13" s="7" t="str">
        <f>HYPERLINK("http://fortin.gob.mx/pnt/ramo33/f28b/2016_0022_avance_fisico.pdf","http://fortin.gob.mx/pnt/ramo33/f28b/2016_0022_avance_fisico.pdf")</f>
        <v>http://fortin.gob.mx/pnt/ramo33/f28b/2016_0022_avance_fisico.pdf</v>
      </c>
      <c r="AI13" s="7" t="str">
        <f t="shared" si="1"/>
        <v>http://fortin.gob.mx/pnt/ramo33/F29/2016/cierre/2016_fism_cierre.pdf</v>
      </c>
      <c r="AJ13" s="7" t="str">
        <f>HYPERLINK("http://fortin.gob.mx/pnt/ramo33/f28b/2016_0022_acta_entrega.pdf","http://fortin.gob.mx/pnt/ramo33/f28b/2016_0022_acta_entrega.pdf")</f>
        <v>http://fortin.gob.mx/pnt/ramo33/f28b/2016_0022_acta_entrega.pdf</v>
      </c>
      <c r="AK13" s="7" t="str">
        <f>HYPERLINK("http://fortin.gob.mx/pnt/ramo33/f28b/2016_0022_finiquito.pdf","http://fortin.gob.mx/pnt/ramo33/f28b/2016_0022_finiquito.pdf")</f>
        <v>http://fortin.gob.mx/pnt/ramo33/f28b/2016_0022_finiquito.pdf</v>
      </c>
      <c r="AL13" s="8">
        <v>42735.0</v>
      </c>
      <c r="AM13" s="1" t="s">
        <v>115</v>
      </c>
      <c r="AN13" s="1">
        <v>2016.0</v>
      </c>
      <c r="AO13" s="8">
        <v>42853.0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ht="12.75" customHeight="1">
      <c r="A14" s="1" t="s">
        <v>101</v>
      </c>
      <c r="B14" s="1" t="s">
        <v>102</v>
      </c>
      <c r="C14" s="1">
        <v>2016.0</v>
      </c>
      <c r="D14" s="1">
        <v>2016.0</v>
      </c>
      <c r="E14" s="1" t="s">
        <v>135</v>
      </c>
      <c r="F14" s="1" t="s">
        <v>104</v>
      </c>
      <c r="G14" s="7" t="str">
        <f>HYPERLINK("http://fortin.gob.mx/pnt/ramo33/f28b/2016_0023_tipo_licitacion.pdf","http://fortin.gob.mx/pnt/ramo33/f28b/2016_0023_tipo_licitacion.pdf")</f>
        <v>http://fortin.gob.mx/pnt/ramo33/f28b/2016_0023_tipo_licitacion.pdf</v>
      </c>
      <c r="H14" s="1" t="s">
        <v>136</v>
      </c>
      <c r="I14" s="1">
        <v>7.0</v>
      </c>
      <c r="J14" s="1">
        <v>5.0</v>
      </c>
      <c r="K14" s="1"/>
      <c r="L14" s="1" t="s">
        <v>106</v>
      </c>
      <c r="M14" s="1" t="s">
        <v>137</v>
      </c>
      <c r="N14" s="8">
        <v>42601.0</v>
      </c>
      <c r="O14" s="1">
        <v>193144.9</v>
      </c>
      <c r="P14" s="1">
        <v>224048.08</v>
      </c>
      <c r="Q14" s="1"/>
      <c r="R14" s="1"/>
      <c r="S14" s="1" t="s">
        <v>108</v>
      </c>
      <c r="T14" s="1">
        <v>1.0</v>
      </c>
      <c r="U14" s="1" t="s">
        <v>109</v>
      </c>
      <c r="V14" s="1" t="s">
        <v>138</v>
      </c>
      <c r="W14" s="1">
        <v>22402.65</v>
      </c>
      <c r="X14" s="8">
        <v>42604.0</v>
      </c>
      <c r="Y14" s="8">
        <v>42614.0</v>
      </c>
      <c r="Z14" s="7" t="str">
        <f>HYPERLINK("http://fortin.gob.mx/pnt/ramo33/f28b/2016_0023_contrato.pdf","http://fortin.gob.mx/pnt/ramo33/f28b/2016_0023_contrato.pdf")</f>
        <v>http://fortin.gob.mx/pnt/ramo33/f28b/2016_0023_contrato.pdf</v>
      </c>
      <c r="AA14" s="1"/>
      <c r="AB14" s="1" t="s">
        <v>111</v>
      </c>
      <c r="AC14" s="1" t="s">
        <v>112</v>
      </c>
      <c r="AD14" s="1">
        <v>7.0</v>
      </c>
      <c r="AE14" s="1" t="s">
        <v>120</v>
      </c>
      <c r="AF14" s="1"/>
      <c r="AG14" s="1" t="s">
        <v>114</v>
      </c>
      <c r="AH14" s="7" t="str">
        <f>HYPERLINK("http://fortin.gob.mx/pnt/ramo33/f28b/2016_0023_avance_fisico.pdf","http://fortin.gob.mx/pnt/ramo33/f28b/2016_0023_avance_fisico.pdf")</f>
        <v>http://fortin.gob.mx/pnt/ramo33/f28b/2016_0023_avance_fisico.pdf</v>
      </c>
      <c r="AI14" s="7" t="str">
        <f t="shared" si="1"/>
        <v>http://fortin.gob.mx/pnt/ramo33/F29/2016/cierre/2016_fism_cierre.pdf</v>
      </c>
      <c r="AJ14" s="7" t="str">
        <f>HYPERLINK("http://fortin.gob.mx/pnt/ramo33/f28b/2016_0023_acta_entrega.pdf","http://fortin.gob.mx/pnt/ramo33/f28b/2016_0023_acta_entrega.pdf")</f>
        <v>http://fortin.gob.mx/pnt/ramo33/f28b/2016_0023_acta_entrega.pdf</v>
      </c>
      <c r="AK14" s="7" t="str">
        <f>HYPERLINK("http://fortin.gob.mx/pnt/ramo33/f28b/2016_0023_finiquito.pdf","http://fortin.gob.mx/pnt/ramo33/f28b/2016_0023_finiquito.pdf")</f>
        <v>http://fortin.gob.mx/pnt/ramo33/f28b/2016_0023_finiquito.pdf</v>
      </c>
      <c r="AL14" s="8">
        <v>42735.0</v>
      </c>
      <c r="AM14" s="1" t="s">
        <v>115</v>
      </c>
      <c r="AN14" s="1">
        <v>2016.0</v>
      </c>
      <c r="AO14" s="8">
        <v>42853.0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ht="12.75" customHeight="1">
      <c r="A15" s="1" t="s">
        <v>101</v>
      </c>
      <c r="B15" s="1" t="s">
        <v>102</v>
      </c>
      <c r="C15" s="1">
        <v>2016.0</v>
      </c>
      <c r="D15" s="1">
        <v>2016.0</v>
      </c>
      <c r="E15" s="1" t="s">
        <v>139</v>
      </c>
      <c r="F15" s="1" t="s">
        <v>104</v>
      </c>
      <c r="G15" s="7" t="str">
        <f>HYPERLINK("http://fortin.gob.mx/pnt/ramo33/f28b/2016_0024_tipo_licitacion.pdf","http://fortin.gob.mx/pnt/ramo33/f28b/2016_0024_tipo_licitacion.pdf")</f>
        <v>http://fortin.gob.mx/pnt/ramo33/f28b/2016_0024_tipo_licitacion.pdf</v>
      </c>
      <c r="H15" s="1" t="s">
        <v>140</v>
      </c>
      <c r="I15" s="1">
        <v>8.0</v>
      </c>
      <c r="J15" s="1">
        <v>4.0</v>
      </c>
      <c r="K15" s="1"/>
      <c r="L15" s="1" t="s">
        <v>106</v>
      </c>
      <c r="M15" s="1" t="s">
        <v>141</v>
      </c>
      <c r="N15" s="8">
        <v>42489.0</v>
      </c>
      <c r="O15" s="1">
        <v>66264.28</v>
      </c>
      <c r="P15" s="1">
        <v>76866.57</v>
      </c>
      <c r="Q15" s="1"/>
      <c r="R15" s="1"/>
      <c r="S15" s="1" t="s">
        <v>108</v>
      </c>
      <c r="T15" s="1">
        <v>1.0</v>
      </c>
      <c r="U15" s="1" t="s">
        <v>109</v>
      </c>
      <c r="V15" s="1" t="s">
        <v>142</v>
      </c>
      <c r="W15" s="1">
        <v>6668.16</v>
      </c>
      <c r="X15" s="8">
        <v>42492.0</v>
      </c>
      <c r="Y15" s="8">
        <v>42552.0</v>
      </c>
      <c r="Z15" s="7" t="str">
        <f>HYPERLINK("http://fortin.gob.mx/pnt/ramo33/f28b/2016_0024_contrato.pdf","http://fortin.gob.mx/pnt/ramo33/f28b/2016_0024_contrato.pdf")</f>
        <v>http://fortin.gob.mx/pnt/ramo33/f28b/2016_0024_contrato.pdf</v>
      </c>
      <c r="AA15" s="1"/>
      <c r="AB15" s="1" t="s">
        <v>111</v>
      </c>
      <c r="AC15" s="1" t="s">
        <v>112</v>
      </c>
      <c r="AD15" s="1">
        <v>1.0</v>
      </c>
      <c r="AE15" s="1" t="s">
        <v>120</v>
      </c>
      <c r="AF15" s="1"/>
      <c r="AG15" s="1" t="s">
        <v>114</v>
      </c>
      <c r="AH15" s="7" t="str">
        <f>HYPERLINK("http://fortin.gob.mx/pnt/ramo33/f28b/2016_0024_avance_fisico.pdf","http://fortin.gob.mx/pnt/ramo33/f28b/2016_0024_avance_fisico.pdf")</f>
        <v>http://fortin.gob.mx/pnt/ramo33/f28b/2016_0024_avance_fisico.pdf</v>
      </c>
      <c r="AI15" s="7" t="str">
        <f t="shared" si="1"/>
        <v>http://fortin.gob.mx/pnt/ramo33/F29/2016/cierre/2016_fism_cierre.pdf</v>
      </c>
      <c r="AJ15" s="7" t="str">
        <f>HYPERLINK("http://fortin.gob.mx/pnt/ramo33/f28b/2016_0024_acta_entrega.pdf","http://fortin.gob.mx/pnt/ramo33/f28b/2016_0024_acta_entrega.pdf")</f>
        <v>http://fortin.gob.mx/pnt/ramo33/f28b/2016_0024_acta_entrega.pdf</v>
      </c>
      <c r="AK15" s="7" t="str">
        <f>HYPERLINK("http://fortin.gob.mx/pnt/ramo33/f28b/2016_0024_finiquito.pdf","http://fortin.gob.mx/pnt/ramo33/f28b/2016_0024_finiquito.pdf")</f>
        <v>http://fortin.gob.mx/pnt/ramo33/f28b/2016_0024_finiquito.pdf</v>
      </c>
      <c r="AL15" s="8">
        <v>42735.0</v>
      </c>
      <c r="AM15" s="1" t="s">
        <v>115</v>
      </c>
      <c r="AN15" s="1">
        <v>2016.0</v>
      </c>
      <c r="AO15" s="8">
        <v>42853.0</v>
      </c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ht="12.75" customHeight="1">
      <c r="A16" s="1" t="s">
        <v>101</v>
      </c>
      <c r="B16" s="1" t="s">
        <v>102</v>
      </c>
      <c r="C16" s="1">
        <v>2016.0</v>
      </c>
      <c r="D16" s="1">
        <v>2016.0</v>
      </c>
      <c r="E16" s="1" t="s">
        <v>143</v>
      </c>
      <c r="F16" s="1" t="s">
        <v>104</v>
      </c>
      <c r="G16" s="7" t="str">
        <f>HYPERLINK("http://fortin.gob.mx/pnt/ramo33/f28b/2016_0025_tipo_licitacion.pdf","http://fortin.gob.mx/pnt/ramo33/f28b/2016_0025_tipo_licitacion.pdf")</f>
        <v>http://fortin.gob.mx/pnt/ramo33/f28b/2016_0025_tipo_licitacion.pdf</v>
      </c>
      <c r="H16" s="1" t="s">
        <v>144</v>
      </c>
      <c r="I16" s="1">
        <v>9.0</v>
      </c>
      <c r="J16" s="1">
        <v>4.0</v>
      </c>
      <c r="K16" s="1"/>
      <c r="L16" s="1" t="s">
        <v>106</v>
      </c>
      <c r="M16" s="1" t="s">
        <v>145</v>
      </c>
      <c r="N16" s="8">
        <v>42489.0</v>
      </c>
      <c r="O16" s="1">
        <v>72950.47</v>
      </c>
      <c r="P16" s="1">
        <v>84622.54</v>
      </c>
      <c r="Q16" s="1"/>
      <c r="R16" s="1"/>
      <c r="S16" s="1" t="s">
        <v>108</v>
      </c>
      <c r="T16" s="1">
        <v>1.0</v>
      </c>
      <c r="U16" s="1" t="s">
        <v>109</v>
      </c>
      <c r="V16" s="1" t="s">
        <v>142</v>
      </c>
      <c r="W16" s="1">
        <v>7854.11</v>
      </c>
      <c r="X16" s="8">
        <v>42492.0</v>
      </c>
      <c r="Y16" s="8">
        <v>42552.0</v>
      </c>
      <c r="Z16" s="7" t="str">
        <f>HYPERLINK("http://fortin.gob.mx/pnt/ramo33/f28b/2016_0025_contrato.pdf","http://fortin.gob.mx/pnt/ramo33/f28b/2016_0025_contrato.pdf")</f>
        <v>http://fortin.gob.mx/pnt/ramo33/f28b/2016_0025_contrato.pdf</v>
      </c>
      <c r="AA16" s="1"/>
      <c r="AB16" s="1" t="s">
        <v>111</v>
      </c>
      <c r="AC16" s="1" t="s">
        <v>112</v>
      </c>
      <c r="AD16" s="1">
        <v>8.0</v>
      </c>
      <c r="AE16" s="1" t="s">
        <v>120</v>
      </c>
      <c r="AF16" s="1"/>
      <c r="AG16" s="1" t="s">
        <v>114</v>
      </c>
      <c r="AH16" s="7" t="str">
        <f>HYPERLINK("http://fortin.gob.mx/pnt/ramo33/f28b/2016_0025_avance_fisico.pdf","http://fortin.gob.mx/pnt/ramo33/f28b/2016_0025_avance_fisico.pdf")</f>
        <v>http://fortin.gob.mx/pnt/ramo33/f28b/2016_0025_avance_fisico.pdf</v>
      </c>
      <c r="AI16" s="7" t="str">
        <f t="shared" si="1"/>
        <v>http://fortin.gob.mx/pnt/ramo33/F29/2016/cierre/2016_fism_cierre.pdf</v>
      </c>
      <c r="AJ16" s="7" t="str">
        <f>HYPERLINK("http://fortin.gob.mx/pnt/ramo33/f28b/2016_0025_acta_entrega.pdf","http://fortin.gob.mx/pnt/ramo33/f28b/2016_0025_acta_entrega.pdf")</f>
        <v>http://fortin.gob.mx/pnt/ramo33/f28b/2016_0025_acta_entrega.pdf</v>
      </c>
      <c r="AK16" s="7" t="str">
        <f>HYPERLINK("http://fortin.gob.mx/pnt/ramo33/f28b/2016_0025_finiquito.pdf","http://fortin.gob.mx/pnt/ramo33/f28b/2016_0025_finiquito.pdf")</f>
        <v>http://fortin.gob.mx/pnt/ramo33/f28b/2016_0025_finiquito.pdf</v>
      </c>
      <c r="AL16" s="8">
        <v>42735.0</v>
      </c>
      <c r="AM16" s="1" t="s">
        <v>115</v>
      </c>
      <c r="AN16" s="1">
        <v>2016.0</v>
      </c>
      <c r="AO16" s="8">
        <v>42853.0</v>
      </c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ht="12.75" customHeight="1">
      <c r="A17" s="1" t="s">
        <v>101</v>
      </c>
      <c r="B17" s="1" t="s">
        <v>102</v>
      </c>
      <c r="C17" s="1">
        <v>2016.0</v>
      </c>
      <c r="D17" s="1">
        <v>2016.0</v>
      </c>
      <c r="E17" s="1" t="s">
        <v>146</v>
      </c>
      <c r="F17" s="1" t="s">
        <v>104</v>
      </c>
      <c r="G17" s="7" t="str">
        <f>HYPERLINK("http://fortin.gob.mx/pnt/ramo33/f28b/2016_0026_tipo_licitacion.pdf","http://fortin.gob.mx/pnt/ramo33/f28b/2016_0026_tipo_licitacion.pdf")</f>
        <v>http://fortin.gob.mx/pnt/ramo33/f28b/2016_0026_tipo_licitacion.pdf</v>
      </c>
      <c r="H17" s="1" t="s">
        <v>147</v>
      </c>
      <c r="I17" s="1">
        <v>10.0</v>
      </c>
      <c r="J17" s="1">
        <v>4.0</v>
      </c>
      <c r="K17" s="1"/>
      <c r="L17" s="1" t="s">
        <v>106</v>
      </c>
      <c r="M17" s="1" t="s">
        <v>148</v>
      </c>
      <c r="N17" s="8">
        <v>42489.0</v>
      </c>
      <c r="O17" s="1">
        <v>65248.64</v>
      </c>
      <c r="P17" s="1">
        <v>75688.42</v>
      </c>
      <c r="Q17" s="1"/>
      <c r="R17" s="1"/>
      <c r="S17" s="1" t="s">
        <v>108</v>
      </c>
      <c r="T17" s="1">
        <v>1.0</v>
      </c>
      <c r="U17" s="1" t="s">
        <v>109</v>
      </c>
      <c r="V17" s="1" t="s">
        <v>142</v>
      </c>
      <c r="W17" s="1">
        <v>6566.22</v>
      </c>
      <c r="X17" s="8">
        <v>42492.0</v>
      </c>
      <c r="Y17" s="8">
        <v>42552.0</v>
      </c>
      <c r="Z17" s="7" t="str">
        <f>HYPERLINK("http://fortin.gob.mx/pnt/ramo33/f28b/2016_0026_contrato.pdf","http://fortin.gob.mx/pnt/ramo33/f28b/2016_0026_contrato.pdf")</f>
        <v>http://fortin.gob.mx/pnt/ramo33/f28b/2016_0026_contrato.pdf</v>
      </c>
      <c r="AA17" s="1"/>
      <c r="AB17" s="1" t="s">
        <v>111</v>
      </c>
      <c r="AC17" s="1" t="s">
        <v>112</v>
      </c>
      <c r="AD17" s="1">
        <v>7.0</v>
      </c>
      <c r="AE17" s="1" t="s">
        <v>120</v>
      </c>
      <c r="AF17" s="1"/>
      <c r="AG17" s="1" t="s">
        <v>114</v>
      </c>
      <c r="AH17" s="7" t="str">
        <f>HYPERLINK("http://fortin.gob.mx/pnt/ramo33/f28b/2016_0026_avance_fisico.pdf","http://fortin.gob.mx/pnt/ramo33/f28b/2016_0026_avance_fisico.pdf")</f>
        <v>http://fortin.gob.mx/pnt/ramo33/f28b/2016_0026_avance_fisico.pdf</v>
      </c>
      <c r="AI17" s="7" t="str">
        <f t="shared" si="1"/>
        <v>http://fortin.gob.mx/pnt/ramo33/F29/2016/cierre/2016_fism_cierre.pdf</v>
      </c>
      <c r="AJ17" s="7" t="str">
        <f>HYPERLINK("http://fortin.gob.mx/pnt/ramo33/f28b/2016_0026_acta_entrega.pdf","http://fortin.gob.mx/pnt/ramo33/f28b/2016_0026_acta_entrega.pdf")</f>
        <v>http://fortin.gob.mx/pnt/ramo33/f28b/2016_0026_acta_entrega.pdf</v>
      </c>
      <c r="AK17" s="7" t="str">
        <f>HYPERLINK("http://fortin.gob.mx/pnt/ramo33/f28b/2016_0026_finiquito.pdf","http://fortin.gob.mx/pnt/ramo33/f28b/2016_0026_finiquito.pdf")</f>
        <v>http://fortin.gob.mx/pnt/ramo33/f28b/2016_0026_finiquito.pdf</v>
      </c>
      <c r="AL17" s="8">
        <v>42735.0</v>
      </c>
      <c r="AM17" s="1" t="s">
        <v>115</v>
      </c>
      <c r="AN17" s="1">
        <v>2016.0</v>
      </c>
      <c r="AO17" s="8">
        <v>42853.0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ht="12.75" customHeight="1">
      <c r="A18" s="1" t="s">
        <v>101</v>
      </c>
      <c r="B18" s="1" t="s">
        <v>102</v>
      </c>
      <c r="C18" s="1">
        <v>2016.0</v>
      </c>
      <c r="D18" s="1">
        <v>2016.0</v>
      </c>
      <c r="E18" s="1" t="s">
        <v>149</v>
      </c>
      <c r="F18" s="1" t="s">
        <v>104</v>
      </c>
      <c r="G18" s="7" t="str">
        <f>HYPERLINK("http://fortin.gob.mx/pnt/ramo33/f28b/2016_0027_tipo_licitacion.pdf","http://fortin.gob.mx/pnt/ramo33/f28b/2016_0027_tipo_licitacion.pdf")</f>
        <v>http://fortin.gob.mx/pnt/ramo33/f28b/2016_0027_tipo_licitacion.pdf</v>
      </c>
      <c r="H18" s="1" t="s">
        <v>150</v>
      </c>
      <c r="I18" s="1">
        <v>11.0</v>
      </c>
      <c r="J18" s="1">
        <v>4.0</v>
      </c>
      <c r="K18" s="1"/>
      <c r="L18" s="1" t="s">
        <v>106</v>
      </c>
      <c r="M18" s="1" t="s">
        <v>151</v>
      </c>
      <c r="N18" s="8">
        <v>42489.0</v>
      </c>
      <c r="O18" s="1">
        <v>33958.17</v>
      </c>
      <c r="P18" s="1">
        <v>39381.48</v>
      </c>
      <c r="Q18" s="1"/>
      <c r="R18" s="1"/>
      <c r="S18" s="1" t="s">
        <v>108</v>
      </c>
      <c r="T18" s="1">
        <v>1.0</v>
      </c>
      <c r="U18" s="1" t="s">
        <v>109</v>
      </c>
      <c r="V18" s="1" t="s">
        <v>142</v>
      </c>
      <c r="W18" s="1">
        <v>3101.7</v>
      </c>
      <c r="X18" s="8">
        <v>42492.0</v>
      </c>
      <c r="Y18" s="8">
        <v>42552.0</v>
      </c>
      <c r="Z18" s="7" t="str">
        <f>HYPERLINK("http://fortin.gob.mx/pnt/ramo33/f28b/2016_0027_contrato.pdf","http://fortin.gob.mx/pnt/ramo33/f28b/2016_0027_contrato.pdf")</f>
        <v>http://fortin.gob.mx/pnt/ramo33/f28b/2016_0027_contrato.pdf</v>
      </c>
      <c r="AA18" s="1"/>
      <c r="AB18" s="1" t="s">
        <v>111</v>
      </c>
      <c r="AC18" s="1" t="s">
        <v>112</v>
      </c>
      <c r="AD18" s="1">
        <v>3.0</v>
      </c>
      <c r="AE18" s="1" t="s">
        <v>120</v>
      </c>
      <c r="AF18" s="1"/>
      <c r="AG18" s="1" t="s">
        <v>114</v>
      </c>
      <c r="AH18" s="7" t="str">
        <f>HYPERLINK("http://fortin.gob.mx/pnt/ramo33/f28b/2016_0027_avance_fisico.pdf","http://fortin.gob.mx/pnt/ramo33/f28b/2016_0027_avance_fisico.pdf")</f>
        <v>http://fortin.gob.mx/pnt/ramo33/f28b/2016_0027_avance_fisico.pdf</v>
      </c>
      <c r="AI18" s="7" t="str">
        <f t="shared" si="1"/>
        <v>http://fortin.gob.mx/pnt/ramo33/F29/2016/cierre/2016_fism_cierre.pdf</v>
      </c>
      <c r="AJ18" s="7" t="str">
        <f>HYPERLINK("http://fortin.gob.mx/pnt/ramo33/f28b/2016_0027_acta_entrega.pdf","http://fortin.gob.mx/pnt/ramo33/f28b/2016_0027_acta_entrega.pdf")</f>
        <v>http://fortin.gob.mx/pnt/ramo33/f28b/2016_0027_acta_entrega.pdf</v>
      </c>
      <c r="AK18" s="7" t="str">
        <f>HYPERLINK("http://fortin.gob.mx/pnt/ramo33/f28b/2016_0027_finiquito.pdf","http://fortin.gob.mx/pnt/ramo33/f28b/2016_0027_finiquito.pdf")</f>
        <v>http://fortin.gob.mx/pnt/ramo33/f28b/2016_0027_finiquito.pdf</v>
      </c>
      <c r="AL18" s="8">
        <v>42735.0</v>
      </c>
      <c r="AM18" s="1" t="s">
        <v>115</v>
      </c>
      <c r="AN18" s="1">
        <v>2016.0</v>
      </c>
      <c r="AO18" s="8">
        <v>42853.0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ht="12.75" customHeight="1">
      <c r="A19" s="1" t="s">
        <v>101</v>
      </c>
      <c r="B19" s="1" t="s">
        <v>102</v>
      </c>
      <c r="C19" s="1">
        <v>2016.0</v>
      </c>
      <c r="D19" s="1">
        <v>2016.0</v>
      </c>
      <c r="E19" s="1" t="s">
        <v>152</v>
      </c>
      <c r="F19" s="1" t="s">
        <v>104</v>
      </c>
      <c r="G19" s="7" t="str">
        <f>HYPERLINK("http://fortin.gob.mx/pnt/ramo33/f28b/2016_0028_tipo_licitacion.pdf","http://fortin.gob.mx/pnt/ramo33/f28b/2016_0028_tipo_licitacion.pdf")</f>
        <v>http://fortin.gob.mx/pnt/ramo33/f28b/2016_0028_tipo_licitacion.pdf</v>
      </c>
      <c r="H19" s="1" t="s">
        <v>153</v>
      </c>
      <c r="I19" s="1">
        <v>12.0</v>
      </c>
      <c r="J19" s="1">
        <v>4.0</v>
      </c>
      <c r="K19" s="1"/>
      <c r="L19" s="1" t="s">
        <v>106</v>
      </c>
      <c r="M19" s="1" t="s">
        <v>154</v>
      </c>
      <c r="N19" s="8">
        <v>42489.0</v>
      </c>
      <c r="O19" s="1">
        <v>67363.07</v>
      </c>
      <c r="P19" s="1">
        <v>78141.16</v>
      </c>
      <c r="Q19" s="1"/>
      <c r="R19" s="1"/>
      <c r="S19" s="1" t="s">
        <v>108</v>
      </c>
      <c r="T19" s="1">
        <v>1.0</v>
      </c>
      <c r="U19" s="1" t="s">
        <v>109</v>
      </c>
      <c r="V19" s="1" t="s">
        <v>142</v>
      </c>
      <c r="W19" s="1">
        <v>5950.28</v>
      </c>
      <c r="X19" s="8">
        <v>42492.0</v>
      </c>
      <c r="Y19" s="8">
        <v>42552.0</v>
      </c>
      <c r="Z19" s="7" t="str">
        <f>HYPERLINK("http://fortin.gob.mx/pnt/ramo33/f28b/2016_0028_contrato.pdf","http://fortin.gob.mx/pnt/ramo33/f28b/2016_0028_contrato.pdf")</f>
        <v>http://fortin.gob.mx/pnt/ramo33/f28b/2016_0028_contrato.pdf</v>
      </c>
      <c r="AA19" s="1"/>
      <c r="AB19" s="1" t="s">
        <v>111</v>
      </c>
      <c r="AC19" s="1" t="s">
        <v>112</v>
      </c>
      <c r="AD19" s="1">
        <v>9.0</v>
      </c>
      <c r="AE19" s="1" t="s">
        <v>120</v>
      </c>
      <c r="AF19" s="1"/>
      <c r="AG19" s="1" t="s">
        <v>114</v>
      </c>
      <c r="AH19" s="7" t="str">
        <f>HYPERLINK("http://fortin.gob.mx/pnt/ramo33/f28b/2016_0028_avance_fisico.pdf","http://fortin.gob.mx/pnt/ramo33/f28b/2016_0028_avance_fisico.pdf")</f>
        <v>http://fortin.gob.mx/pnt/ramo33/f28b/2016_0028_avance_fisico.pdf</v>
      </c>
      <c r="AI19" s="7" t="str">
        <f t="shared" si="1"/>
        <v>http://fortin.gob.mx/pnt/ramo33/F29/2016/cierre/2016_fism_cierre.pdf</v>
      </c>
      <c r="AJ19" s="7" t="str">
        <f>HYPERLINK("http://fortin.gob.mx/pnt/ramo33/f28b/2016_0028_acta_entrega.pdf","http://fortin.gob.mx/pnt/ramo33/f28b/2016_0028_acta_entrega.pdf")</f>
        <v>http://fortin.gob.mx/pnt/ramo33/f28b/2016_0028_acta_entrega.pdf</v>
      </c>
      <c r="AK19" s="7" t="str">
        <f>HYPERLINK("http://fortin.gob.mx/pnt/ramo33/f28b/2016_0028_finiquito.pdf","http://fortin.gob.mx/pnt/ramo33/f28b/2016_0028_finiquito.pdf")</f>
        <v>http://fortin.gob.mx/pnt/ramo33/f28b/2016_0028_finiquito.pdf</v>
      </c>
      <c r="AL19" s="8">
        <v>42735.0</v>
      </c>
      <c r="AM19" s="1" t="s">
        <v>115</v>
      </c>
      <c r="AN19" s="1">
        <v>2016.0</v>
      </c>
      <c r="AO19" s="8">
        <v>42853.0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ht="12.75" customHeight="1">
      <c r="A20" s="1" t="s">
        <v>101</v>
      </c>
      <c r="B20" s="1" t="s">
        <v>102</v>
      </c>
      <c r="C20" s="1">
        <v>2016.0</v>
      </c>
      <c r="D20" s="1">
        <v>2016.0</v>
      </c>
      <c r="E20" s="1" t="s">
        <v>155</v>
      </c>
      <c r="F20" s="1" t="s">
        <v>104</v>
      </c>
      <c r="G20" s="7" t="str">
        <f>HYPERLINK("http://fortin.gob.mx/pnt/ramo33/f28b/2016_0029_tipo_licitacion.pdf","http://fortin.gob.mx/pnt/ramo33/f28b/2016_0029_tipo_licitacion.pdf")</f>
        <v>http://fortin.gob.mx/pnt/ramo33/f28b/2016_0029_tipo_licitacion.pdf</v>
      </c>
      <c r="H20" s="1" t="s">
        <v>156</v>
      </c>
      <c r="I20" s="1">
        <v>13.0</v>
      </c>
      <c r="J20" s="1">
        <v>4.0</v>
      </c>
      <c r="K20" s="1"/>
      <c r="L20" s="1" t="s">
        <v>106</v>
      </c>
      <c r="M20" s="1" t="s">
        <v>157</v>
      </c>
      <c r="N20" s="8">
        <v>42489.0</v>
      </c>
      <c r="O20" s="1">
        <v>59502.78</v>
      </c>
      <c r="P20" s="1">
        <v>69023.23</v>
      </c>
      <c r="Q20" s="1"/>
      <c r="R20" s="1"/>
      <c r="S20" s="1" t="s">
        <v>108</v>
      </c>
      <c r="T20" s="1">
        <v>1.0</v>
      </c>
      <c r="U20" s="1" t="s">
        <v>109</v>
      </c>
      <c r="V20" s="1" t="s">
        <v>142</v>
      </c>
      <c r="W20" s="1">
        <v>5987.75</v>
      </c>
      <c r="X20" s="8">
        <v>42492.0</v>
      </c>
      <c r="Y20" s="8">
        <v>42552.0</v>
      </c>
      <c r="Z20" s="7" t="str">
        <f>HYPERLINK("http://fortin.gob.mx/pnt/ramo33/f28b/2016_0029_contrato.pdf","http://fortin.gob.mx/pnt/ramo33/f28b/2016_0029_contrato.pdf")</f>
        <v>http://fortin.gob.mx/pnt/ramo33/f28b/2016_0029_contrato.pdf</v>
      </c>
      <c r="AA20" s="1"/>
      <c r="AB20" s="1" t="s">
        <v>111</v>
      </c>
      <c r="AC20" s="1" t="s">
        <v>112</v>
      </c>
      <c r="AD20" s="1">
        <v>10.0</v>
      </c>
      <c r="AE20" s="1" t="s">
        <v>120</v>
      </c>
      <c r="AF20" s="1"/>
      <c r="AG20" s="1" t="s">
        <v>114</v>
      </c>
      <c r="AH20" s="7" t="str">
        <f>HYPERLINK("http://fortin.gob.mx/pnt/ramo33/f28b/2016_0029_avance_fisico.pdf","http://fortin.gob.mx/pnt/ramo33/f28b/2016_0029_avance_fisico.pdf")</f>
        <v>http://fortin.gob.mx/pnt/ramo33/f28b/2016_0029_avance_fisico.pdf</v>
      </c>
      <c r="AI20" s="7" t="str">
        <f t="shared" si="1"/>
        <v>http://fortin.gob.mx/pnt/ramo33/F29/2016/cierre/2016_fism_cierre.pdf</v>
      </c>
      <c r="AJ20" s="7" t="str">
        <f>HYPERLINK("http://fortin.gob.mx/pnt/ramo33/f28b/2016_0029_acta_entrega.pdf","http://fortin.gob.mx/pnt/ramo33/f28b/2016_0029_acta_entrega.pdf")</f>
        <v>http://fortin.gob.mx/pnt/ramo33/f28b/2016_0029_acta_entrega.pdf</v>
      </c>
      <c r="AK20" s="7" t="str">
        <f>HYPERLINK("http://fortin.gob.mx/pnt/ramo33/f28b/2016_0029_finiquito.pdf","http://fortin.gob.mx/pnt/ramo33/f28b/2016_0029_finiquito.pdf")</f>
        <v>http://fortin.gob.mx/pnt/ramo33/f28b/2016_0029_finiquito.pdf</v>
      </c>
      <c r="AL20" s="8">
        <v>42735.0</v>
      </c>
      <c r="AM20" s="1" t="s">
        <v>115</v>
      </c>
      <c r="AN20" s="1">
        <v>2016.0</v>
      </c>
      <c r="AO20" s="8">
        <v>42853.0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ht="12.75" customHeight="1">
      <c r="A21" s="1" t="s">
        <v>101</v>
      </c>
      <c r="B21" s="1" t="s">
        <v>102</v>
      </c>
      <c r="C21" s="1">
        <v>2016.0</v>
      </c>
      <c r="D21" s="1">
        <v>2016.0</v>
      </c>
      <c r="E21" s="1" t="s">
        <v>158</v>
      </c>
      <c r="F21" s="1" t="s">
        <v>104</v>
      </c>
      <c r="G21" s="7" t="str">
        <f>HYPERLINK("http://fortin.gob.mx/pnt/ramo33/f28b/2016_0031_tipo_licitacion.pdf","http://fortin.gob.mx/pnt/ramo33/f28b/2016_0031_tipo_licitacion.pdf")</f>
        <v>http://fortin.gob.mx/pnt/ramo33/f28b/2016_0031_tipo_licitacion.pdf</v>
      </c>
      <c r="H21" s="1" t="s">
        <v>159</v>
      </c>
      <c r="I21" s="1">
        <v>14.0</v>
      </c>
      <c r="J21" s="1">
        <v>5.0</v>
      </c>
      <c r="K21" s="1"/>
      <c r="L21" s="1" t="s">
        <v>106</v>
      </c>
      <c r="M21" s="1" t="s">
        <v>160</v>
      </c>
      <c r="N21" s="8">
        <v>42608.0</v>
      </c>
      <c r="O21" s="1">
        <v>250020.82</v>
      </c>
      <c r="P21" s="1">
        <v>290024.15</v>
      </c>
      <c r="Q21" s="1"/>
      <c r="R21" s="1"/>
      <c r="S21" s="1" t="s">
        <v>108</v>
      </c>
      <c r="T21" s="1">
        <v>1.0</v>
      </c>
      <c r="U21" s="1" t="s">
        <v>109</v>
      </c>
      <c r="V21" s="1" t="s">
        <v>124</v>
      </c>
      <c r="W21" s="1">
        <v>28993.48</v>
      </c>
      <c r="X21" s="8">
        <v>42611.0</v>
      </c>
      <c r="Y21" s="8">
        <v>42656.0</v>
      </c>
      <c r="Z21" s="7" t="str">
        <f>HYPERLINK("http://fortin.gob.mx/pnt/ramo33/f28b/2016_0031_contrato.pdf","http://fortin.gob.mx/pnt/ramo33/f28b/2016_0031_contrato.pdf")</f>
        <v>http://fortin.gob.mx/pnt/ramo33/f28b/2016_0031_contrato.pdf</v>
      </c>
      <c r="AA21" s="1"/>
      <c r="AB21" s="1" t="s">
        <v>111</v>
      </c>
      <c r="AC21" s="1" t="s">
        <v>112</v>
      </c>
      <c r="AD21" s="1">
        <v>2.0</v>
      </c>
      <c r="AE21" s="1" t="s">
        <v>120</v>
      </c>
      <c r="AF21" s="1"/>
      <c r="AG21" s="1" t="s">
        <v>114</v>
      </c>
      <c r="AH21" s="7" t="str">
        <f>HYPERLINK("http://fortin.gob.mx/pnt/ramo33/f28b/2016_0031_avance_fisico.pdf","http://fortin.gob.mx/pnt/ramo33/f28b/2016_0031_avance_fisico.pdf")</f>
        <v>http://fortin.gob.mx/pnt/ramo33/f28b/2016_0031_avance_fisico.pdf</v>
      </c>
      <c r="AI21" s="7" t="str">
        <f t="shared" si="1"/>
        <v>http://fortin.gob.mx/pnt/ramo33/F29/2016/cierre/2016_fism_cierre.pdf</v>
      </c>
      <c r="AJ21" s="7" t="str">
        <f>HYPERLINK("http://fortin.gob.mx/pnt/ramo33/f28b/2016_0031_acta_entrega.pdf","http://fortin.gob.mx/pnt/ramo33/f28b/2016_0031_acta_entrega.pdf")</f>
        <v>http://fortin.gob.mx/pnt/ramo33/f28b/2016_0031_acta_entrega.pdf</v>
      </c>
      <c r="AK21" s="7" t="str">
        <f>HYPERLINK("http://fortin.gob.mx/pnt/ramo33/f28b/2016_0031_finiquito.pdf","http://fortin.gob.mx/pnt/ramo33/f28b/2016_0031_finiquito.pdf")</f>
        <v>http://fortin.gob.mx/pnt/ramo33/f28b/2016_0031_finiquito.pdf</v>
      </c>
      <c r="AL21" s="8">
        <v>42735.0</v>
      </c>
      <c r="AM21" s="1" t="s">
        <v>115</v>
      </c>
      <c r="AN21" s="1">
        <v>2016.0</v>
      </c>
      <c r="AO21" s="8">
        <v>42858.0</v>
      </c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ht="12.75" customHeight="1">
      <c r="A22" s="1" t="s">
        <v>101</v>
      </c>
      <c r="B22" s="1" t="s">
        <v>102</v>
      </c>
      <c r="C22" s="1">
        <v>2016.0</v>
      </c>
      <c r="D22" s="1">
        <v>2016.0</v>
      </c>
      <c r="E22" s="1" t="s">
        <v>161</v>
      </c>
      <c r="F22" s="1" t="s">
        <v>104</v>
      </c>
      <c r="G22" s="7" t="str">
        <f>HYPERLINK("http://fortin.gob.mx/pnt/ramo33/f28b/2016_0035_tipo_licitacion.pdf","http://fortin.gob.mx/pnt/ramo33/f28b/2016_0035_tipo_licitacion.pdf")</f>
        <v>http://fortin.gob.mx/pnt/ramo33/f28b/2016_0035_tipo_licitacion.pdf</v>
      </c>
      <c r="H22" s="1" t="s">
        <v>162</v>
      </c>
      <c r="I22" s="1">
        <v>15.0</v>
      </c>
      <c r="J22" s="1">
        <v>4.0</v>
      </c>
      <c r="K22" s="1"/>
      <c r="L22" s="1" t="s">
        <v>106</v>
      </c>
      <c r="M22" s="1" t="s">
        <v>163</v>
      </c>
      <c r="N22" s="8">
        <v>42642.0</v>
      </c>
      <c r="O22" s="1">
        <v>201353.89</v>
      </c>
      <c r="P22" s="1">
        <v>233570.51</v>
      </c>
      <c r="Q22" s="1"/>
      <c r="R22" s="1"/>
      <c r="S22" s="1" t="s">
        <v>108</v>
      </c>
      <c r="T22" s="1">
        <v>1.0</v>
      </c>
      <c r="U22" s="1" t="s">
        <v>109</v>
      </c>
      <c r="V22" s="1" t="s">
        <v>164</v>
      </c>
      <c r="W22" s="1">
        <v>30965.09</v>
      </c>
      <c r="X22" s="8">
        <v>42646.0</v>
      </c>
      <c r="Y22" s="8">
        <v>42676.0</v>
      </c>
      <c r="Z22" s="7" t="str">
        <f>HYPERLINK("http://fortin.gob.mx/pnt/ramo33/f28b/2016_0035_contrato.pdf","http://fortin.gob.mx/pnt/ramo33/f28b/2016_0035_contrato.pdf")</f>
        <v>http://fortin.gob.mx/pnt/ramo33/f28b/2016_0035_contrato.pdf</v>
      </c>
      <c r="AA22" s="1"/>
      <c r="AB22" s="1" t="s">
        <v>111</v>
      </c>
      <c r="AC22" s="1" t="s">
        <v>112</v>
      </c>
      <c r="AD22" s="1">
        <v>7.0</v>
      </c>
      <c r="AE22" s="1" t="s">
        <v>113</v>
      </c>
      <c r="AF22" s="1">
        <v>5.0</v>
      </c>
      <c r="AG22" s="1" t="s">
        <v>114</v>
      </c>
      <c r="AH22" s="7" t="str">
        <f>HYPERLINK("http://fortin.gob.mx/pnt/ramo33/f28b/2016_0035_avance_fisico.pdf","http://fortin.gob.mx/pnt/ramo33/f28b/2016_0035_avance_fisico.pdf")</f>
        <v>http://fortin.gob.mx/pnt/ramo33/f28b/2016_0035_avance_fisico.pdf</v>
      </c>
      <c r="AI22" s="7" t="str">
        <f t="shared" si="1"/>
        <v>http://fortin.gob.mx/pnt/ramo33/F29/2016/cierre/2016_fism_cierre.pdf</v>
      </c>
      <c r="AJ22" s="7" t="str">
        <f>HYPERLINK("http://fortin.gob.mx/pnt/ramo33/f28b/2016_0035_acta_entrega.pdf","http://fortin.gob.mx/pnt/ramo33/f28b/2016_0035_acta_entrega.pdf")</f>
        <v>http://fortin.gob.mx/pnt/ramo33/f28b/2016_0035_acta_entrega.pdf</v>
      </c>
      <c r="AK22" s="7" t="str">
        <f>HYPERLINK("http://fortin.gob.mx/pnt/ramo33/f28b/2016_0035_finiquito.pdf","http://fortin.gob.mx/pnt/ramo33/f28b/2016_0035_finiquito.pdf")</f>
        <v>http://fortin.gob.mx/pnt/ramo33/f28b/2016_0035_finiquito.pdf</v>
      </c>
      <c r="AL22" s="8">
        <v>42735.0</v>
      </c>
      <c r="AM22" s="1" t="s">
        <v>115</v>
      </c>
      <c r="AN22" s="1">
        <v>2016.0</v>
      </c>
      <c r="AO22" s="8">
        <v>42858.0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ht="12.75" customHeight="1">
      <c r="A23" s="1" t="s">
        <v>101</v>
      </c>
      <c r="B23" s="1" t="s">
        <v>102</v>
      </c>
      <c r="C23" s="1">
        <v>2016.0</v>
      </c>
      <c r="D23" s="1">
        <v>2016.0</v>
      </c>
      <c r="E23" s="1" t="s">
        <v>165</v>
      </c>
      <c r="F23" s="1" t="s">
        <v>104</v>
      </c>
      <c r="G23" s="7" t="str">
        <f>HYPERLINK("http://fortin.gob.mx/pnt/ramo33/f28b/2016_0040_tipo_licitacion.pdf","http://fortin.gob.mx/pnt/ramo33/f28b/2016_0040_tipo_licitacion.pdf")</f>
        <v>http://fortin.gob.mx/pnt/ramo33/f28b/2016_0040_tipo_licitacion.pdf</v>
      </c>
      <c r="H23" s="1" t="s">
        <v>166</v>
      </c>
      <c r="I23" s="1">
        <v>16.0</v>
      </c>
      <c r="J23" s="1">
        <v>2.0</v>
      </c>
      <c r="K23" s="1"/>
      <c r="L23" s="1" t="s">
        <v>106</v>
      </c>
      <c r="M23" s="1" t="s">
        <v>167</v>
      </c>
      <c r="N23" s="8">
        <v>42671.0</v>
      </c>
      <c r="O23" s="1">
        <v>138300.32</v>
      </c>
      <c r="P23" s="1">
        <v>160428.37</v>
      </c>
      <c r="Q23" s="1"/>
      <c r="R23" s="1"/>
      <c r="S23" s="1" t="s">
        <v>108</v>
      </c>
      <c r="T23" s="1">
        <v>1.0</v>
      </c>
      <c r="U23" s="1" t="s">
        <v>109</v>
      </c>
      <c r="V23" s="1" t="s">
        <v>168</v>
      </c>
      <c r="W23" s="1">
        <v>14410.69</v>
      </c>
      <c r="X23" s="8">
        <v>42675.0</v>
      </c>
      <c r="Y23" s="8">
        <v>42705.0</v>
      </c>
      <c r="Z23" s="7" t="str">
        <f>HYPERLINK("http://fortin.gob.mx/pnt/ramo33/f28b/2016_0040_contrato.pdf","http://fortin.gob.mx/pnt/ramo33/f28b/2016_0040_contrato.pdf")</f>
        <v>http://fortin.gob.mx/pnt/ramo33/f28b/2016_0040_contrato.pdf</v>
      </c>
      <c r="AA23" s="1"/>
      <c r="AB23" s="1" t="s">
        <v>111</v>
      </c>
      <c r="AC23" s="1" t="s">
        <v>112</v>
      </c>
      <c r="AD23" s="1">
        <v>2.0</v>
      </c>
      <c r="AE23" s="1" t="s">
        <v>113</v>
      </c>
      <c r="AF23" s="1">
        <v>6.0</v>
      </c>
      <c r="AG23" s="1" t="s">
        <v>114</v>
      </c>
      <c r="AH23" s="7" t="str">
        <f>HYPERLINK("http://fortin.gob.mx/pnt/ramo33/f28b/2016_0040_avance_fisico.pdf","http://fortin.gob.mx/pnt/ramo33/f28b/2016_0040_avance_fisico.pdf")</f>
        <v>http://fortin.gob.mx/pnt/ramo33/f28b/2016_0040_avance_fisico.pdf</v>
      </c>
      <c r="AI23" s="7" t="str">
        <f t="shared" si="1"/>
        <v>http://fortin.gob.mx/pnt/ramo33/F29/2016/cierre/2016_fism_cierre.pdf</v>
      </c>
      <c r="AJ23" s="7" t="str">
        <f>HYPERLINK("http://fortin.gob.mx/pnt/ramo33/f28b/2016_0040_acta_entrega.pdf","http://fortin.gob.mx/pnt/ramo33/f28b/2016_0040_acta_entrega.pdf")</f>
        <v>http://fortin.gob.mx/pnt/ramo33/f28b/2016_0040_acta_entrega.pdf</v>
      </c>
      <c r="AK23" s="7" t="str">
        <f>HYPERLINK("http://fortin.gob.mx/pnt/ramo33/f28b/2016_0040_finiquito.pdf","http://fortin.gob.mx/pnt/ramo33/f28b/2016_0040_finiquito.pdf")</f>
        <v>http://fortin.gob.mx/pnt/ramo33/f28b/2016_0040_finiquito.pdf</v>
      </c>
      <c r="AL23" s="8">
        <v>42735.0</v>
      </c>
      <c r="AM23" s="1" t="s">
        <v>115</v>
      </c>
      <c r="AN23" s="1">
        <v>2016.0</v>
      </c>
      <c r="AO23" s="8">
        <v>42858.0</v>
      </c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ht="12.75" customHeight="1">
      <c r="A24" s="1" t="s">
        <v>101</v>
      </c>
      <c r="B24" s="1" t="s">
        <v>102</v>
      </c>
      <c r="C24" s="1">
        <v>2016.0</v>
      </c>
      <c r="D24" s="1">
        <v>2016.0</v>
      </c>
      <c r="E24" s="1" t="s">
        <v>169</v>
      </c>
      <c r="F24" s="1" t="s">
        <v>104</v>
      </c>
      <c r="G24" s="7" t="str">
        <f>HYPERLINK("http://fortin.gob.mx/pnt/ramo33/f28b/2016_0042_tipo_licitacion.pdf","http://fortin.gob.mx/pnt/ramo33/f28b/2016_0042_tipo_licitacion.pdf")</f>
        <v>http://fortin.gob.mx/pnt/ramo33/f28b/2016_0042_tipo_licitacion.pdf</v>
      </c>
      <c r="H24" s="1" t="s">
        <v>170</v>
      </c>
      <c r="I24" s="1">
        <v>17.0</v>
      </c>
      <c r="J24" s="1">
        <v>6.0</v>
      </c>
      <c r="K24" s="1"/>
      <c r="L24" s="1" t="s">
        <v>106</v>
      </c>
      <c r="M24" s="1" t="s">
        <v>171</v>
      </c>
      <c r="N24" s="8">
        <v>42650.0</v>
      </c>
      <c r="O24" s="1">
        <v>252896.12</v>
      </c>
      <c r="P24" s="1">
        <v>293359.5</v>
      </c>
      <c r="Q24" s="1"/>
      <c r="R24" s="1"/>
      <c r="S24" s="1" t="s">
        <v>108</v>
      </c>
      <c r="T24" s="1">
        <v>1.0</v>
      </c>
      <c r="U24" s="1" t="s">
        <v>109</v>
      </c>
      <c r="V24" s="1" t="s">
        <v>124</v>
      </c>
      <c r="W24" s="1">
        <v>30507.16</v>
      </c>
      <c r="X24" s="8">
        <v>42653.0</v>
      </c>
      <c r="Y24" s="8">
        <v>42683.0</v>
      </c>
      <c r="Z24" s="7" t="str">
        <f>HYPERLINK("http://fortin.gob.mx/pnt/ramo33/f28b/2016_0042_contrato.pdf","http://fortin.gob.mx/pnt/ramo33/f28b/2016_0042_contrato.pdf")</f>
        <v>http://fortin.gob.mx/pnt/ramo33/f28b/2016_0042_contrato.pdf</v>
      </c>
      <c r="AA24" s="1"/>
      <c r="AB24" s="1" t="s">
        <v>111</v>
      </c>
      <c r="AC24" s="1" t="s">
        <v>112</v>
      </c>
      <c r="AD24" s="1">
        <v>3.0</v>
      </c>
      <c r="AE24" s="1" t="s">
        <v>113</v>
      </c>
      <c r="AF24" s="1">
        <v>7.0</v>
      </c>
      <c r="AG24" s="1" t="s">
        <v>114</v>
      </c>
      <c r="AH24" s="7" t="str">
        <f>HYPERLINK("http://fortin.gob.mx/pnt/ramo33/f28b/2016_0042_avance_fisico.pdf","http://fortin.gob.mx/pnt/ramo33/f28b/2016_0042_avance_fisico.pdf")</f>
        <v>http://fortin.gob.mx/pnt/ramo33/f28b/2016_0042_avance_fisico.pdf</v>
      </c>
      <c r="AI24" s="7" t="str">
        <f t="shared" si="1"/>
        <v>http://fortin.gob.mx/pnt/ramo33/F29/2016/cierre/2016_fism_cierre.pdf</v>
      </c>
      <c r="AJ24" s="7" t="str">
        <f>HYPERLINK("http://fortin.gob.mx/pnt/ramo33/f28b/2016_0042_acta_entrega.pdf","http://fortin.gob.mx/pnt/ramo33/f28b/2016_0042_acta_entrega.pdf")</f>
        <v>http://fortin.gob.mx/pnt/ramo33/f28b/2016_0042_acta_entrega.pdf</v>
      </c>
      <c r="AK24" s="7" t="str">
        <f>HYPERLINK("http://fortin.gob.mx/pnt/ramo33/f28b/2016_0042_finiquito.pdf","http://fortin.gob.mx/pnt/ramo33/f28b/2016_0042_finiquito.pdf")</f>
        <v>http://fortin.gob.mx/pnt/ramo33/f28b/2016_0042_finiquito.pdf</v>
      </c>
      <c r="AL24" s="8">
        <v>42735.0</v>
      </c>
      <c r="AM24" s="1" t="s">
        <v>115</v>
      </c>
      <c r="AN24" s="1">
        <v>2016.0</v>
      </c>
      <c r="AO24" s="8">
        <v>42858.0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ht="12.75" customHeight="1">
      <c r="A25" s="1" t="s">
        <v>101</v>
      </c>
      <c r="B25" s="1" t="s">
        <v>102</v>
      </c>
      <c r="C25" s="1">
        <v>2016.0</v>
      </c>
      <c r="D25" s="1">
        <v>2016.0</v>
      </c>
      <c r="E25" s="1" t="s">
        <v>172</v>
      </c>
      <c r="F25" s="1" t="s">
        <v>104</v>
      </c>
      <c r="G25" s="7" t="str">
        <f>HYPERLINK("http://fortin.gob.mx/pnt/ramo33/f28b/2016_0113_tipo_licitacion.pdf","http://fortin.gob.mx/pnt/ramo33/f28b/2016_0113_tipo_licitacion.pdf")</f>
        <v>http://fortin.gob.mx/pnt/ramo33/f28b/2016_0113_tipo_licitacion.pdf</v>
      </c>
      <c r="H25" s="1" t="s">
        <v>173</v>
      </c>
      <c r="I25" s="1">
        <v>18.0</v>
      </c>
      <c r="J25" s="1">
        <v>7.0</v>
      </c>
      <c r="K25" s="1"/>
      <c r="L25" s="1" t="s">
        <v>106</v>
      </c>
      <c r="M25" s="1" t="s">
        <v>174</v>
      </c>
      <c r="N25" s="8">
        <v>42580.0</v>
      </c>
      <c r="O25" s="1">
        <v>158037.16</v>
      </c>
      <c r="P25" s="1">
        <v>183323.11</v>
      </c>
      <c r="Q25" s="1"/>
      <c r="R25" s="1"/>
      <c r="S25" s="1" t="s">
        <v>108</v>
      </c>
      <c r="T25" s="1">
        <v>1.0</v>
      </c>
      <c r="U25" s="1" t="s">
        <v>109</v>
      </c>
      <c r="V25" s="1" t="s">
        <v>175</v>
      </c>
      <c r="W25" s="1"/>
      <c r="X25" s="8">
        <v>42583.0</v>
      </c>
      <c r="Y25" s="8">
        <v>42643.0</v>
      </c>
      <c r="Z25" s="7" t="str">
        <f>HYPERLINK("http://fortin.gob.mx/pnt/ramo33/f28b/2016_0113_contrato.pdf","http://fortin.gob.mx/pnt/ramo33/f28b/2016_0113_contrato.pdf")</f>
        <v>http://fortin.gob.mx/pnt/ramo33/f28b/2016_0113_contrato.pdf</v>
      </c>
      <c r="AA25" s="1"/>
      <c r="AB25" s="1" t="s">
        <v>111</v>
      </c>
      <c r="AC25" s="1" t="s">
        <v>112</v>
      </c>
      <c r="AD25" s="1">
        <v>2.0</v>
      </c>
      <c r="AE25" s="1" t="s">
        <v>120</v>
      </c>
      <c r="AF25" s="1"/>
      <c r="AG25" s="1" t="s">
        <v>114</v>
      </c>
      <c r="AH25" s="7" t="str">
        <f>HYPERLINK("http://fortin.gob.mx/pnt/ramo33/f28b/2016_0113_avance_fisico.pdf","http://fortin.gob.mx/pnt/ramo33/f28b/2016_0113_avance_fisico.pdf")</f>
        <v>http://fortin.gob.mx/pnt/ramo33/f28b/2016_0113_avance_fisico.pdf</v>
      </c>
      <c r="AI25" s="7" t="str">
        <f t="shared" ref="AI25:AI47" si="2">HYPERLINK("http://fortin.gob.mx/pnt/ramo33/F29/2016/cierre/2016_fortamun_cierre.pdf","http://fortin.gob.mx/pnt/ramo33/F29/2016/cierre/2016_fortamun_cierre.pdf")</f>
        <v>http://fortin.gob.mx/pnt/ramo33/F29/2016/cierre/2016_fortamun_cierre.pdf</v>
      </c>
      <c r="AJ25" s="7" t="str">
        <f>HYPERLINK("http://fortin.gob.mx/pnt/ramo33/f28b/2016_0113_acta_entrega.pdf","http://fortin.gob.mx/pnt/ramo33/f28b/2016_0113_acta_entrega.pdf")</f>
        <v>http://fortin.gob.mx/pnt/ramo33/f28b/2016_0113_acta_entrega.pdf</v>
      </c>
      <c r="AK25" s="7" t="str">
        <f>HYPERLINK("http://fortin.gob.mx/pnt/ramo33/f28b/2016_0113_finiquito.pdf","http://fortin.gob.mx/pnt/ramo33/f28b/2016_0113_finiquito.pdf")</f>
        <v>http://fortin.gob.mx/pnt/ramo33/f28b/2016_0113_finiquito.pdf</v>
      </c>
      <c r="AL25" s="8">
        <v>42735.0</v>
      </c>
      <c r="AM25" s="1" t="s">
        <v>115</v>
      </c>
      <c r="AN25" s="1">
        <v>2016.0</v>
      </c>
      <c r="AO25" s="8">
        <v>42858.0</v>
      </c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ht="12.75" customHeight="1">
      <c r="A26" s="1" t="s">
        <v>101</v>
      </c>
      <c r="B26" s="1" t="s">
        <v>102</v>
      </c>
      <c r="C26" s="1">
        <v>2016.0</v>
      </c>
      <c r="D26" s="1">
        <v>2016.0</v>
      </c>
      <c r="E26" s="1" t="s">
        <v>176</v>
      </c>
      <c r="F26" s="1" t="s">
        <v>104</v>
      </c>
      <c r="G26" s="7" t="str">
        <f>HYPERLINK("http://fortin.gob.mx/pnt/ramo33/f28b/2016_0114_tipo_licitacion.pdf","http://fortin.gob.mx/pnt/ramo33/f28b/2016_0114_tipo_licitacion.pdf")</f>
        <v>http://fortin.gob.mx/pnt/ramo33/f28b/2016_0114_tipo_licitacion.pdf</v>
      </c>
      <c r="H26" s="1" t="s">
        <v>177</v>
      </c>
      <c r="I26" s="1">
        <v>19.0</v>
      </c>
      <c r="J26" s="1">
        <v>7.0</v>
      </c>
      <c r="K26" s="1"/>
      <c r="L26" s="1" t="s">
        <v>106</v>
      </c>
      <c r="M26" s="1" t="s">
        <v>178</v>
      </c>
      <c r="N26" s="8">
        <v>42580.0</v>
      </c>
      <c r="O26" s="1">
        <v>270810.5</v>
      </c>
      <c r="P26" s="1">
        <v>314140.18</v>
      </c>
      <c r="Q26" s="1"/>
      <c r="R26" s="1"/>
      <c r="S26" s="1" t="s">
        <v>108</v>
      </c>
      <c r="T26" s="1">
        <v>1.0</v>
      </c>
      <c r="U26" s="1" t="s">
        <v>109</v>
      </c>
      <c r="V26" s="1" t="s">
        <v>179</v>
      </c>
      <c r="W26" s="1"/>
      <c r="X26" s="8">
        <v>42583.0</v>
      </c>
      <c r="Y26" s="8">
        <v>42643.0</v>
      </c>
      <c r="Z26" s="7" t="str">
        <f>HYPERLINK("http://fortin.gob.mx/pnt/ramo33/f28b/2016_0114_contrato.pdf","http://fortin.gob.mx/pnt/ramo33/f28b/2016_0114_contrato.pdf")</f>
        <v>http://fortin.gob.mx/pnt/ramo33/f28b/2016_0114_contrato.pdf</v>
      </c>
      <c r="AA26" s="1"/>
      <c r="AB26" s="1" t="s">
        <v>111</v>
      </c>
      <c r="AC26" s="1" t="s">
        <v>112</v>
      </c>
      <c r="AD26" s="1">
        <v>2.0</v>
      </c>
      <c r="AE26" s="1" t="s">
        <v>120</v>
      </c>
      <c r="AF26" s="1"/>
      <c r="AG26" s="1" t="s">
        <v>114</v>
      </c>
      <c r="AH26" s="7" t="str">
        <f>HYPERLINK("http://fortin.gob.mx/pnt/ramo33/f28b/2016_0114_avance_fisico.pdf","http://fortin.gob.mx/pnt/ramo33/f28b/2016_0114_avance_fisico.pdf")</f>
        <v>http://fortin.gob.mx/pnt/ramo33/f28b/2016_0114_avance_fisico.pdf</v>
      </c>
      <c r="AI26" s="7" t="str">
        <f t="shared" si="2"/>
        <v>http://fortin.gob.mx/pnt/ramo33/F29/2016/cierre/2016_fortamun_cierre.pdf</v>
      </c>
      <c r="AJ26" s="7" t="str">
        <f>HYPERLINK("http://fortin.gob.mx/pnt/ramo33/f28b/2016_0114_acta_entrega.pdf","http://fortin.gob.mx/pnt/ramo33/f28b/2016_0114_acta_entrega.pdf")</f>
        <v>http://fortin.gob.mx/pnt/ramo33/f28b/2016_0114_acta_entrega.pdf</v>
      </c>
      <c r="AK26" s="7" t="str">
        <f>HYPERLINK("http://fortin.gob.mx/pnt/ramo33/f28b/2016_0114_finiquito.pdf","http://fortin.gob.mx/pnt/ramo33/f28b/2016_0114_finiquito.pdf")</f>
        <v>http://fortin.gob.mx/pnt/ramo33/f28b/2016_0114_finiquito.pdf</v>
      </c>
      <c r="AL26" s="8">
        <v>42735.0</v>
      </c>
      <c r="AM26" s="1" t="s">
        <v>115</v>
      </c>
      <c r="AN26" s="1">
        <v>2016.0</v>
      </c>
      <c r="AO26" s="8">
        <v>42858.0</v>
      </c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ht="12.75" customHeight="1">
      <c r="A27" s="1" t="s">
        <v>101</v>
      </c>
      <c r="B27" s="1" t="s">
        <v>102</v>
      </c>
      <c r="C27" s="1">
        <v>2016.0</v>
      </c>
      <c r="D27" s="1">
        <v>2016.0</v>
      </c>
      <c r="E27" s="1" t="s">
        <v>180</v>
      </c>
      <c r="F27" s="1" t="s">
        <v>104</v>
      </c>
      <c r="G27" s="7" t="str">
        <f>HYPERLINK("http://fortin.gob.mx/pnt/ramo33/f28b/2016_0129_tipo_licitacion.pdf","http://fortin.gob.mx/pnt/ramo33/f28b/2016_0129_tipo_licitacion.pdf")</f>
        <v>http://fortin.gob.mx/pnt/ramo33/f28b/2016_0129_tipo_licitacion.pdf</v>
      </c>
      <c r="H27" s="1" t="s">
        <v>181</v>
      </c>
      <c r="I27" s="1">
        <v>20.0</v>
      </c>
      <c r="J27" s="1">
        <v>4.0</v>
      </c>
      <c r="K27" s="1"/>
      <c r="L27" s="1" t="s">
        <v>106</v>
      </c>
      <c r="M27" s="1" t="s">
        <v>182</v>
      </c>
      <c r="N27" s="8">
        <v>42667.0</v>
      </c>
      <c r="O27" s="1">
        <v>216636.19</v>
      </c>
      <c r="P27" s="1">
        <v>251297.98</v>
      </c>
      <c r="Q27" s="1"/>
      <c r="R27" s="1"/>
      <c r="S27" s="1" t="s">
        <v>108</v>
      </c>
      <c r="T27" s="1">
        <v>1.0</v>
      </c>
      <c r="U27" s="1" t="s">
        <v>109</v>
      </c>
      <c r="V27" s="1" t="s">
        <v>138</v>
      </c>
      <c r="W27" s="1"/>
      <c r="X27" s="8">
        <v>42670.0</v>
      </c>
      <c r="Y27" s="8">
        <v>42700.0</v>
      </c>
      <c r="Z27" s="7" t="str">
        <f>HYPERLINK("http://fortin.gob.mx/pnt/ramo33/f28b/2016_0129_contrato.pdf","http://fortin.gob.mx/pnt/ramo33/f28b/2016_0129_contrato.pdf")</f>
        <v>http://fortin.gob.mx/pnt/ramo33/f28b/2016_0129_contrato.pdf</v>
      </c>
      <c r="AA27" s="1"/>
      <c r="AB27" s="1" t="s">
        <v>111</v>
      </c>
      <c r="AC27" s="1" t="s">
        <v>112</v>
      </c>
      <c r="AD27" s="1">
        <v>11.0</v>
      </c>
      <c r="AE27" s="1" t="s">
        <v>120</v>
      </c>
      <c r="AF27" s="1"/>
      <c r="AG27" s="1" t="s">
        <v>114</v>
      </c>
      <c r="AH27" s="7" t="str">
        <f>HYPERLINK("http://fortin.gob.mx/pnt/ramo33/f28b/2016_0129_avance_fisico.pdf","http://fortin.gob.mx/pnt/ramo33/f28b/2016_0129_avance_fisico.pdf")</f>
        <v>http://fortin.gob.mx/pnt/ramo33/f28b/2016_0129_avance_fisico.pdf</v>
      </c>
      <c r="AI27" s="7" t="str">
        <f t="shared" si="2"/>
        <v>http://fortin.gob.mx/pnt/ramo33/F29/2016/cierre/2016_fortamun_cierre.pdf</v>
      </c>
      <c r="AJ27" s="7" t="str">
        <f>HYPERLINK("http://fortin.gob.mx/pnt/ramo33/f28b/2016_0129_acta_entrega.pdf","http://fortin.gob.mx/pnt/ramo33/f28b/2016_0129_acta_entrega.pdf")</f>
        <v>http://fortin.gob.mx/pnt/ramo33/f28b/2016_0129_acta_entrega.pdf</v>
      </c>
      <c r="AK27" s="7" t="str">
        <f>HYPERLINK("http://fortin.gob.mx/pnt/ramo33/f28b/2016_0129_finiquito.pdf","http://fortin.gob.mx/pnt/ramo33/f28b/2016_0129_finiquito.pdf")</f>
        <v>http://fortin.gob.mx/pnt/ramo33/f28b/2016_0129_finiquito.pdf</v>
      </c>
      <c r="AL27" s="8">
        <v>42735.0</v>
      </c>
      <c r="AM27" s="1" t="s">
        <v>115</v>
      </c>
      <c r="AN27" s="1">
        <v>2016.0</v>
      </c>
      <c r="AO27" s="8">
        <v>42858.0</v>
      </c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ht="12.75" customHeight="1">
      <c r="A28" s="1" t="s">
        <v>101</v>
      </c>
      <c r="B28" s="1" t="s">
        <v>102</v>
      </c>
      <c r="C28" s="1">
        <v>2016.0</v>
      </c>
      <c r="D28" s="1">
        <v>2016.0</v>
      </c>
      <c r="E28" s="1" t="s">
        <v>183</v>
      </c>
      <c r="F28" s="1" t="s">
        <v>104</v>
      </c>
      <c r="G28" s="7" t="str">
        <f>HYPERLINK("http://fortin.gob.mx/pnt/ramo33/f28b/2016_0130_tipo_licitacion.pdf","http://fortin.gob.mx/pnt/ramo33/f28b/2016_0130_tipo_licitacion.pdf")</f>
        <v>http://fortin.gob.mx/pnt/ramo33/f28b/2016_0130_tipo_licitacion.pdf</v>
      </c>
      <c r="H28" s="1" t="s">
        <v>184</v>
      </c>
      <c r="I28" s="1">
        <v>21.0</v>
      </c>
      <c r="J28" s="1">
        <v>8.0</v>
      </c>
      <c r="K28" s="1"/>
      <c r="L28" s="1" t="s">
        <v>106</v>
      </c>
      <c r="M28" s="1" t="s">
        <v>185</v>
      </c>
      <c r="N28" s="8">
        <v>42695.0</v>
      </c>
      <c r="O28" s="1">
        <v>256370.61</v>
      </c>
      <c r="P28" s="1">
        <v>297389.91</v>
      </c>
      <c r="Q28" s="1"/>
      <c r="R28" s="1"/>
      <c r="S28" s="1" t="s">
        <v>108</v>
      </c>
      <c r="T28" s="1">
        <v>1.0</v>
      </c>
      <c r="U28" s="1" t="s">
        <v>109</v>
      </c>
      <c r="V28" s="1" t="s">
        <v>138</v>
      </c>
      <c r="W28" s="1">
        <v>30000.0</v>
      </c>
      <c r="X28" s="8">
        <v>42697.0</v>
      </c>
      <c r="Y28" s="8">
        <v>42727.0</v>
      </c>
      <c r="Z28" s="7" t="str">
        <f>HYPERLINK("http://fortin.gob.mx/pnt/ramo33/f28b/2016_0130_contrato.pdf","http://fortin.gob.mx/pnt/ramo33/f28b/2016_0130_contrato.pdf")</f>
        <v>http://fortin.gob.mx/pnt/ramo33/f28b/2016_0130_contrato.pdf</v>
      </c>
      <c r="AA28" s="1"/>
      <c r="AB28" s="1" t="s">
        <v>111</v>
      </c>
      <c r="AC28" s="1" t="s">
        <v>112</v>
      </c>
      <c r="AD28" s="1">
        <v>2.0</v>
      </c>
      <c r="AE28" s="1" t="s">
        <v>113</v>
      </c>
      <c r="AF28" s="1">
        <v>8.0</v>
      </c>
      <c r="AG28" s="1" t="s">
        <v>114</v>
      </c>
      <c r="AH28" s="7" t="str">
        <f>HYPERLINK("http://fortin.gob.mx/pnt/ramo33/f28b/2016_0130_avance_fisico.pdf","http://fortin.gob.mx/pnt/ramo33/f28b/2016_0130_avance_fisico.pdf")</f>
        <v>http://fortin.gob.mx/pnt/ramo33/f28b/2016_0130_avance_fisico.pdf</v>
      </c>
      <c r="AI28" s="7" t="str">
        <f t="shared" si="2"/>
        <v>http://fortin.gob.mx/pnt/ramo33/F29/2016/cierre/2016_fortamun_cierre.pdf</v>
      </c>
      <c r="AJ28" s="7" t="str">
        <f>HYPERLINK("http://fortin.gob.mx/pnt/ramo33/f28b/2016_0130_acta_entrega.pdf","http://fortin.gob.mx/pnt/ramo33/f28b/2016_0130_acta_entrega.pdf")</f>
        <v>http://fortin.gob.mx/pnt/ramo33/f28b/2016_0130_acta_entrega.pdf</v>
      </c>
      <c r="AK28" s="7" t="str">
        <f>HYPERLINK("http://fortin.gob.mx/pnt/ramo33/f28b/2016_0130_finiquito.pdf","http://fortin.gob.mx/pnt/ramo33/f28b/2016_0130_finiquito.pdf")</f>
        <v>http://fortin.gob.mx/pnt/ramo33/f28b/2016_0130_finiquito.pdf</v>
      </c>
      <c r="AL28" s="8">
        <v>42735.0</v>
      </c>
      <c r="AM28" s="1" t="s">
        <v>115</v>
      </c>
      <c r="AN28" s="1">
        <v>2016.0</v>
      </c>
      <c r="AO28" s="8">
        <v>42858.0</v>
      </c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ht="12.75" customHeight="1">
      <c r="A29" s="1" t="s">
        <v>101</v>
      </c>
      <c r="B29" s="1" t="s">
        <v>102</v>
      </c>
      <c r="C29" s="1">
        <v>2016.0</v>
      </c>
      <c r="D29" s="1">
        <v>2016.0</v>
      </c>
      <c r="E29" s="1" t="s">
        <v>186</v>
      </c>
      <c r="F29" s="1" t="s">
        <v>104</v>
      </c>
      <c r="G29" s="7" t="str">
        <f>HYPERLINK("http://fortin.gob.mx/pnt/ramo33/f28b/2016_0132_tipo_licitacion.pdf","http://fortin.gob.mx/pnt/ramo33/f28b/2016_0132_tipo_licitacion.pdf")</f>
        <v>http://fortin.gob.mx/pnt/ramo33/f28b/2016_0132_tipo_licitacion.pdf</v>
      </c>
      <c r="H29" s="1" t="s">
        <v>187</v>
      </c>
      <c r="I29" s="1">
        <v>22.0</v>
      </c>
      <c r="J29" s="1">
        <v>3.0</v>
      </c>
      <c r="K29" s="1"/>
      <c r="L29" s="1" t="s">
        <v>106</v>
      </c>
      <c r="M29" s="1" t="s">
        <v>188</v>
      </c>
      <c r="N29" s="8">
        <v>42606.0</v>
      </c>
      <c r="O29" s="1">
        <v>109827.76</v>
      </c>
      <c r="P29" s="1">
        <v>127400.2</v>
      </c>
      <c r="Q29" s="1"/>
      <c r="R29" s="1"/>
      <c r="S29" s="1" t="s">
        <v>108</v>
      </c>
      <c r="T29" s="1">
        <v>1.0</v>
      </c>
      <c r="U29" s="1" t="s">
        <v>109</v>
      </c>
      <c r="V29" s="1" t="s">
        <v>189</v>
      </c>
      <c r="W29" s="1">
        <v>12740.02</v>
      </c>
      <c r="X29" s="8">
        <v>42608.0</v>
      </c>
      <c r="Y29" s="8">
        <v>42638.0</v>
      </c>
      <c r="Z29" s="7" t="str">
        <f>HYPERLINK("http://fortin.gob.mx/pnt/ramo33/f28b/2016_0132_contrato.pdf","http://fortin.gob.mx/pnt/ramo33/f28b/2016_0132_contrato.pdf")</f>
        <v>http://fortin.gob.mx/pnt/ramo33/f28b/2016_0132_contrato.pdf</v>
      </c>
      <c r="AA29" s="1"/>
      <c r="AB29" s="1" t="s">
        <v>111</v>
      </c>
      <c r="AC29" s="1" t="s">
        <v>112</v>
      </c>
      <c r="AD29" s="1">
        <v>9.0</v>
      </c>
      <c r="AE29" s="1" t="s">
        <v>120</v>
      </c>
      <c r="AF29" s="1"/>
      <c r="AG29" s="1" t="s">
        <v>114</v>
      </c>
      <c r="AH29" s="7" t="str">
        <f>HYPERLINK("http://fortin.gob.mx/pnt/ramo33/f28b/2016_0132_avance_fisico.pdf","http://fortin.gob.mx/pnt/ramo33/f28b/2016_0132_avance_fisico.pdf")</f>
        <v>http://fortin.gob.mx/pnt/ramo33/f28b/2016_0132_avance_fisico.pdf</v>
      </c>
      <c r="AI29" s="7" t="str">
        <f t="shared" si="2"/>
        <v>http://fortin.gob.mx/pnt/ramo33/F29/2016/cierre/2016_fortamun_cierre.pdf</v>
      </c>
      <c r="AJ29" s="7" t="str">
        <f>HYPERLINK("http://fortin.gob.mx/pnt/ramo33/f28b/2016_0132_acta_entrega.pdf","http://fortin.gob.mx/pnt/ramo33/f28b/2016_0132_acta_entrega.pdf")</f>
        <v>http://fortin.gob.mx/pnt/ramo33/f28b/2016_0132_acta_entrega.pdf</v>
      </c>
      <c r="AK29" s="7" t="str">
        <f>HYPERLINK("http://fortin.gob.mx/pnt/ramo33/f28b/2016_0132_finiquito.pdf","http://fortin.gob.mx/pnt/ramo33/f28b/2016_0132_finiquito.pdf")</f>
        <v>http://fortin.gob.mx/pnt/ramo33/f28b/2016_0132_finiquito.pdf</v>
      </c>
      <c r="AL29" s="8">
        <v>42735.0</v>
      </c>
      <c r="AM29" s="1" t="s">
        <v>115</v>
      </c>
      <c r="AN29" s="1">
        <v>2016.0</v>
      </c>
      <c r="AO29" s="8">
        <v>42858.0</v>
      </c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ht="12.75" customHeight="1">
      <c r="A30" s="1" t="s">
        <v>101</v>
      </c>
      <c r="B30" s="1" t="s">
        <v>102</v>
      </c>
      <c r="C30" s="1">
        <v>2016.0</v>
      </c>
      <c r="D30" s="1">
        <v>2016.0</v>
      </c>
      <c r="E30" s="1" t="s">
        <v>190</v>
      </c>
      <c r="F30" s="1" t="s">
        <v>104</v>
      </c>
      <c r="G30" s="7" t="str">
        <f>HYPERLINK("http://fortin.gob.mx/pnt/ramo33/f28b/2016_0133_tipo_licitacion.pdf","http://fortin.gob.mx/pnt/ramo33/f28b/2016_0133_tipo_licitacion.pdf")</f>
        <v>http://fortin.gob.mx/pnt/ramo33/f28b/2016_0133_tipo_licitacion.pdf</v>
      </c>
      <c r="H30" s="1" t="s">
        <v>191</v>
      </c>
      <c r="I30" s="1">
        <v>23.0</v>
      </c>
      <c r="J30" s="1">
        <v>3.0</v>
      </c>
      <c r="K30" s="1"/>
      <c r="L30" s="1" t="s">
        <v>106</v>
      </c>
      <c r="M30" s="1" t="s">
        <v>192</v>
      </c>
      <c r="N30" s="8">
        <v>42606.0</v>
      </c>
      <c r="O30" s="1">
        <v>292048.62</v>
      </c>
      <c r="P30" s="1">
        <v>338776.4</v>
      </c>
      <c r="Q30" s="1"/>
      <c r="R30" s="1"/>
      <c r="S30" s="1" t="s">
        <v>108</v>
      </c>
      <c r="T30" s="1">
        <v>1.0</v>
      </c>
      <c r="U30" s="1" t="s">
        <v>109</v>
      </c>
      <c r="V30" s="1" t="s">
        <v>189</v>
      </c>
      <c r="W30" s="1">
        <v>33877.64</v>
      </c>
      <c r="X30" s="8">
        <v>42608.0</v>
      </c>
      <c r="Y30" s="8">
        <v>42638.0</v>
      </c>
      <c r="Z30" s="7" t="str">
        <f>HYPERLINK("http://fortin.gob.mx/pnt/ramo33/f28b/2016_0133_contrato.pdf","http://fortin.gob.mx/pnt/ramo33/f28b/2016_0133_contrato.pdf")</f>
        <v>http://fortin.gob.mx/pnt/ramo33/f28b/2016_0133_contrato.pdf</v>
      </c>
      <c r="AA30" s="1"/>
      <c r="AB30" s="1" t="s">
        <v>111</v>
      </c>
      <c r="AC30" s="1" t="s">
        <v>112</v>
      </c>
      <c r="AD30" s="1">
        <v>3.0</v>
      </c>
      <c r="AE30" s="1" t="s">
        <v>120</v>
      </c>
      <c r="AF30" s="1"/>
      <c r="AG30" s="1" t="s">
        <v>114</v>
      </c>
      <c r="AH30" s="7" t="str">
        <f>HYPERLINK("http://fortin.gob.mx/pnt/ramo33/f28b/2016_0133_avance_fisico.pdf","http://fortin.gob.mx/pnt/ramo33/f28b/2016_0133_avance_fisico.pdf")</f>
        <v>http://fortin.gob.mx/pnt/ramo33/f28b/2016_0133_avance_fisico.pdf</v>
      </c>
      <c r="AI30" s="7" t="str">
        <f t="shared" si="2"/>
        <v>http://fortin.gob.mx/pnt/ramo33/F29/2016/cierre/2016_fortamun_cierre.pdf</v>
      </c>
      <c r="AJ30" s="7" t="str">
        <f>HYPERLINK("http://fortin.gob.mx/pnt/ramo33/f28b/2016_0133_acta_entrega.pdf","http://fortin.gob.mx/pnt/ramo33/f28b/2016_0133_acta_entrega.pdf")</f>
        <v>http://fortin.gob.mx/pnt/ramo33/f28b/2016_0133_acta_entrega.pdf</v>
      </c>
      <c r="AK30" s="7" t="str">
        <f>HYPERLINK("http://fortin.gob.mx/pnt/ramo33/f28b/2016_0133_finiquito.pdf","http://fortin.gob.mx/pnt/ramo33/f28b/2016_0133_finiquito.pdf")</f>
        <v>http://fortin.gob.mx/pnt/ramo33/f28b/2016_0133_finiquito.pdf</v>
      </c>
      <c r="AL30" s="8">
        <v>42735.0</v>
      </c>
      <c r="AM30" s="1" t="s">
        <v>115</v>
      </c>
      <c r="AN30" s="1">
        <v>2016.0</v>
      </c>
      <c r="AO30" s="8">
        <v>42858.0</v>
      </c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ht="12.75" customHeight="1">
      <c r="A31" s="1" t="s">
        <v>101</v>
      </c>
      <c r="B31" s="1" t="s">
        <v>102</v>
      </c>
      <c r="C31" s="1">
        <v>2016.0</v>
      </c>
      <c r="D31" s="1">
        <v>2016.0</v>
      </c>
      <c r="E31" s="1" t="s">
        <v>193</v>
      </c>
      <c r="F31" s="1" t="s">
        <v>104</v>
      </c>
      <c r="G31" s="7" t="str">
        <f>HYPERLINK("http://fortin.gob.mx/pnt/ramo33/f28b/2016_0134_tipo_licitacion.pdf","http://fortin.gob.mx/pnt/ramo33/f28b/2016_0134_tipo_licitacion.pdf")</f>
        <v>http://fortin.gob.mx/pnt/ramo33/f28b/2016_0134_tipo_licitacion.pdf</v>
      </c>
      <c r="H31" s="1" t="s">
        <v>194</v>
      </c>
      <c r="I31" s="1">
        <v>24.0</v>
      </c>
      <c r="J31" s="1">
        <v>4.0</v>
      </c>
      <c r="K31" s="1"/>
      <c r="L31" s="1" t="s">
        <v>106</v>
      </c>
      <c r="M31" s="1" t="s">
        <v>195</v>
      </c>
      <c r="N31" s="8">
        <v>42605.0</v>
      </c>
      <c r="O31" s="1">
        <v>129262.97</v>
      </c>
      <c r="P31" s="1">
        <v>149945.05</v>
      </c>
      <c r="Q31" s="1"/>
      <c r="R31" s="1"/>
      <c r="S31" s="1" t="s">
        <v>108</v>
      </c>
      <c r="T31" s="1">
        <v>1.0</v>
      </c>
      <c r="U31" s="1" t="s">
        <v>109</v>
      </c>
      <c r="V31" s="1" t="s">
        <v>189</v>
      </c>
      <c r="W31" s="1">
        <v>19267.79</v>
      </c>
      <c r="X31" s="8">
        <v>42608.0</v>
      </c>
      <c r="Y31" s="8">
        <v>42640.0</v>
      </c>
      <c r="Z31" s="7" t="str">
        <f>HYPERLINK("http://fortin.gob.mx/pnt/ramo33/f28b/2016_0134_contrato.pdf","http://fortin.gob.mx/pnt/ramo33/f28b/2016_0134_contrato.pdf")</f>
        <v>http://fortin.gob.mx/pnt/ramo33/f28b/2016_0134_contrato.pdf</v>
      </c>
      <c r="AA31" s="1"/>
      <c r="AB31" s="1" t="s">
        <v>111</v>
      </c>
      <c r="AC31" s="1" t="s">
        <v>112</v>
      </c>
      <c r="AD31" s="1">
        <v>2.0</v>
      </c>
      <c r="AE31" s="1" t="s">
        <v>113</v>
      </c>
      <c r="AF31" s="1">
        <v>9.0</v>
      </c>
      <c r="AG31" s="1" t="s">
        <v>114</v>
      </c>
      <c r="AH31" s="7" t="str">
        <f>HYPERLINK("http://fortin.gob.mx/pnt/ramo33/f28b/2016_0134_avance_fisico.pdf","http://fortin.gob.mx/pnt/ramo33/f28b/2016_0134_avance_fisico.pdf")</f>
        <v>http://fortin.gob.mx/pnt/ramo33/f28b/2016_0134_avance_fisico.pdf</v>
      </c>
      <c r="AI31" s="7" t="str">
        <f t="shared" si="2"/>
        <v>http://fortin.gob.mx/pnt/ramo33/F29/2016/cierre/2016_fortamun_cierre.pdf</v>
      </c>
      <c r="AJ31" s="7" t="str">
        <f>HYPERLINK("http://fortin.gob.mx/pnt/ramo33/f28b/2016_0134_acta_entrega.pdf","http://fortin.gob.mx/pnt/ramo33/f28b/2016_0134_acta_entrega.pdf")</f>
        <v>http://fortin.gob.mx/pnt/ramo33/f28b/2016_0134_acta_entrega.pdf</v>
      </c>
      <c r="AK31" s="7" t="str">
        <f>HYPERLINK("http://fortin.gob.mx/pnt/ramo33/f28b/2016_0134_finiquito.pdf","http://fortin.gob.mx/pnt/ramo33/f28b/2016_0134_finiquito.pdf")</f>
        <v>http://fortin.gob.mx/pnt/ramo33/f28b/2016_0134_finiquito.pdf</v>
      </c>
      <c r="AL31" s="8">
        <v>42735.0</v>
      </c>
      <c r="AM31" s="1" t="s">
        <v>115</v>
      </c>
      <c r="AN31" s="1">
        <v>2016.0</v>
      </c>
      <c r="AO31" s="8">
        <v>42858.0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ht="12.75" customHeight="1">
      <c r="A32" s="1" t="s">
        <v>101</v>
      </c>
      <c r="B32" s="1" t="s">
        <v>102</v>
      </c>
      <c r="C32" s="1">
        <v>2016.0</v>
      </c>
      <c r="D32" s="1">
        <v>2016.0</v>
      </c>
      <c r="E32" s="1" t="s">
        <v>196</v>
      </c>
      <c r="F32" s="1" t="s">
        <v>104</v>
      </c>
      <c r="G32" s="7" t="str">
        <f>HYPERLINK("http://fortin.gob.mx/pnt/ramo33/f28b/2016_0135_tipo_licitacion.pdf","http://fortin.gob.mx/pnt/ramo33/f28b/2016_0135_tipo_licitacion.pdf")</f>
        <v>http://fortin.gob.mx/pnt/ramo33/f28b/2016_0135_tipo_licitacion.pdf</v>
      </c>
      <c r="H32" s="1" t="s">
        <v>197</v>
      </c>
      <c r="I32" s="1">
        <v>25.0</v>
      </c>
      <c r="J32" s="1">
        <v>9.0</v>
      </c>
      <c r="K32" s="1"/>
      <c r="L32" s="1" t="s">
        <v>106</v>
      </c>
      <c r="M32" s="1" t="s">
        <v>198</v>
      </c>
      <c r="N32" s="8">
        <v>42612.0</v>
      </c>
      <c r="O32" s="1">
        <v>232346.85</v>
      </c>
      <c r="P32" s="1">
        <v>269522.35</v>
      </c>
      <c r="Q32" s="1"/>
      <c r="R32" s="1"/>
      <c r="S32" s="1" t="s">
        <v>108</v>
      </c>
      <c r="T32" s="1">
        <v>1.0</v>
      </c>
      <c r="U32" s="1" t="s">
        <v>109</v>
      </c>
      <c r="V32" s="1" t="s">
        <v>189</v>
      </c>
      <c r="W32" s="1">
        <v>26952.24</v>
      </c>
      <c r="X32" s="8">
        <v>42614.0</v>
      </c>
      <c r="Y32" s="8">
        <v>42644.0</v>
      </c>
      <c r="Z32" s="7" t="str">
        <f>HYPERLINK("http://fortin.gob.mx/pnt/ramo33/f28b/2016_0135_contrato.pdf","http://fortin.gob.mx/pnt/ramo33/f28b/2016_0135_contrato.pdf")</f>
        <v>http://fortin.gob.mx/pnt/ramo33/f28b/2016_0135_contrato.pdf</v>
      </c>
      <c r="AA32" s="1"/>
      <c r="AB32" s="1" t="s">
        <v>111</v>
      </c>
      <c r="AC32" s="1" t="s">
        <v>112</v>
      </c>
      <c r="AD32" s="1">
        <v>2.0</v>
      </c>
      <c r="AE32" s="1" t="s">
        <v>120</v>
      </c>
      <c r="AF32" s="1"/>
      <c r="AG32" s="1" t="s">
        <v>114</v>
      </c>
      <c r="AH32" s="7" t="str">
        <f>HYPERLINK("http://fortin.gob.mx/pnt/ramo33/f28b/2016_0135_avance_fisico.pdf","http://fortin.gob.mx/pnt/ramo33/f28b/2016_0135_avance_fisico.pdf")</f>
        <v>http://fortin.gob.mx/pnt/ramo33/f28b/2016_0135_avance_fisico.pdf</v>
      </c>
      <c r="AI32" s="7" t="str">
        <f t="shared" si="2"/>
        <v>http://fortin.gob.mx/pnt/ramo33/F29/2016/cierre/2016_fortamun_cierre.pdf</v>
      </c>
      <c r="AJ32" s="7" t="str">
        <f>HYPERLINK("http://fortin.gob.mx/pnt/ramo33/f28b/2016_0135_acta_entrega.pdf","http://fortin.gob.mx/pnt/ramo33/f28b/2016_0135_acta_entrega.pdf")</f>
        <v>http://fortin.gob.mx/pnt/ramo33/f28b/2016_0135_acta_entrega.pdf</v>
      </c>
      <c r="AK32" s="7" t="str">
        <f>HYPERLINK("http://fortin.gob.mx/pnt/ramo33/f28b/2016_0135_finiquito.pdf","http://fortin.gob.mx/pnt/ramo33/f28b/2016_0135_finiquito.pdf")</f>
        <v>http://fortin.gob.mx/pnt/ramo33/f28b/2016_0135_finiquito.pdf</v>
      </c>
      <c r="AL32" s="8">
        <v>42735.0</v>
      </c>
      <c r="AM32" s="1" t="s">
        <v>115</v>
      </c>
      <c r="AN32" s="1">
        <v>2016.0</v>
      </c>
      <c r="AO32" s="8">
        <v>42858.0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ht="12.75" customHeight="1">
      <c r="A33" s="1" t="s">
        <v>101</v>
      </c>
      <c r="B33" s="1" t="s">
        <v>102</v>
      </c>
      <c r="C33" s="1">
        <v>2016.0</v>
      </c>
      <c r="D33" s="1">
        <v>2016.0</v>
      </c>
      <c r="E33" s="1" t="s">
        <v>199</v>
      </c>
      <c r="F33" s="1" t="s">
        <v>104</v>
      </c>
      <c r="G33" s="7" t="str">
        <f>HYPERLINK("http://fortin.gob.mx/pnt/ramo33/f28b/2016_0137_tipo_licitacion.pdf","http://fortin.gob.mx/pnt/ramo33/f28b/2016_0137_tipo_licitacion.pdf")</f>
        <v>http://fortin.gob.mx/pnt/ramo33/f28b/2016_0137_tipo_licitacion.pdf</v>
      </c>
      <c r="H33" s="1" t="s">
        <v>200</v>
      </c>
      <c r="I33" s="1">
        <v>26.0</v>
      </c>
      <c r="J33" s="1">
        <v>2.0</v>
      </c>
      <c r="K33" s="1"/>
      <c r="L33" s="1" t="s">
        <v>106</v>
      </c>
      <c r="M33" s="1" t="s">
        <v>201</v>
      </c>
      <c r="N33" s="8">
        <v>42610.0</v>
      </c>
      <c r="O33" s="1">
        <v>63202.09</v>
      </c>
      <c r="P33" s="1">
        <v>73314.42</v>
      </c>
      <c r="Q33" s="1"/>
      <c r="R33" s="1"/>
      <c r="S33" s="1" t="s">
        <v>108</v>
      </c>
      <c r="T33" s="1">
        <v>1.0</v>
      </c>
      <c r="U33" s="1" t="s">
        <v>109</v>
      </c>
      <c r="V33" s="1" t="s">
        <v>189</v>
      </c>
      <c r="W33" s="1">
        <v>6320.21</v>
      </c>
      <c r="X33" s="8">
        <v>42614.0</v>
      </c>
      <c r="Y33" s="8">
        <v>42644.0</v>
      </c>
      <c r="Z33" s="7" t="str">
        <f>HYPERLINK("http://fortin.gob.mx/pnt/ramo33/f28b/2016_0137_contrato.pdf","http://fortin.gob.mx/pnt/ramo33/f28b/2016_0137_contrato.pdf")</f>
        <v>http://fortin.gob.mx/pnt/ramo33/f28b/2016_0137_contrato.pdf</v>
      </c>
      <c r="AA33" s="1"/>
      <c r="AB33" s="1" t="s">
        <v>111</v>
      </c>
      <c r="AC33" s="1" t="s">
        <v>112</v>
      </c>
      <c r="AD33" s="1">
        <v>10.0</v>
      </c>
      <c r="AE33" s="1" t="s">
        <v>120</v>
      </c>
      <c r="AF33" s="1"/>
      <c r="AG33" s="1" t="s">
        <v>114</v>
      </c>
      <c r="AH33" s="7" t="str">
        <f>HYPERLINK("http://fortin.gob.mx/pnt/ramo33/f28b/2016_0137_avance_fisico.pdf","http://fortin.gob.mx/pnt/ramo33/f28b/2016_0137_avance_fisico.pdf")</f>
        <v>http://fortin.gob.mx/pnt/ramo33/f28b/2016_0137_avance_fisico.pdf</v>
      </c>
      <c r="AI33" s="7" t="str">
        <f t="shared" si="2"/>
        <v>http://fortin.gob.mx/pnt/ramo33/F29/2016/cierre/2016_fortamun_cierre.pdf</v>
      </c>
      <c r="AJ33" s="7" t="str">
        <f>HYPERLINK("http://fortin.gob.mx/pnt/ramo33/f28b/2016_0137_acta_entrega.pdf","http://fortin.gob.mx/pnt/ramo33/f28b/2016_0137_acta_entrega.pdf")</f>
        <v>http://fortin.gob.mx/pnt/ramo33/f28b/2016_0137_acta_entrega.pdf</v>
      </c>
      <c r="AK33" s="7" t="str">
        <f>HYPERLINK("http://fortin.gob.mx/pnt/ramo33/f28b/2016_0137_finiquito.pdf","http://fortin.gob.mx/pnt/ramo33/f28b/2016_0137_finiquito.pdf")</f>
        <v>http://fortin.gob.mx/pnt/ramo33/f28b/2016_0137_finiquito.pdf</v>
      </c>
      <c r="AL33" s="8">
        <v>42735.0</v>
      </c>
      <c r="AM33" s="1" t="s">
        <v>115</v>
      </c>
      <c r="AN33" s="1">
        <v>2016.0</v>
      </c>
      <c r="AO33" s="8">
        <v>42858.0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ht="12.75" customHeight="1">
      <c r="A34" s="1" t="s">
        <v>101</v>
      </c>
      <c r="B34" s="1" t="s">
        <v>102</v>
      </c>
      <c r="C34" s="1">
        <v>2016.0</v>
      </c>
      <c r="D34" s="1">
        <v>2016.0</v>
      </c>
      <c r="E34" s="1" t="s">
        <v>202</v>
      </c>
      <c r="F34" s="1" t="s">
        <v>104</v>
      </c>
      <c r="G34" s="7" t="str">
        <f>HYPERLINK("http://fortin.gob.mx/pnt/ramo33/f28b/2016_0138_tipo_licitacion.pdf","http://fortin.gob.mx/pnt/ramo33/f28b/2016_0138_tipo_licitacion.pdf")</f>
        <v>http://fortin.gob.mx/pnt/ramo33/f28b/2016_0138_tipo_licitacion.pdf</v>
      </c>
      <c r="H34" s="1" t="s">
        <v>203</v>
      </c>
      <c r="I34" s="1">
        <v>27.0</v>
      </c>
      <c r="J34" s="1">
        <v>2.0</v>
      </c>
      <c r="K34" s="1"/>
      <c r="L34" s="1" t="s">
        <v>106</v>
      </c>
      <c r="M34" s="1" t="s">
        <v>204</v>
      </c>
      <c r="N34" s="8">
        <v>42611.0</v>
      </c>
      <c r="O34" s="1">
        <v>65118.88</v>
      </c>
      <c r="P34" s="1">
        <v>75537.9</v>
      </c>
      <c r="Q34" s="1"/>
      <c r="R34" s="1"/>
      <c r="S34" s="1" t="s">
        <v>108</v>
      </c>
      <c r="T34" s="1">
        <v>1.0</v>
      </c>
      <c r="U34" s="1" t="s">
        <v>109</v>
      </c>
      <c r="V34" s="1" t="s">
        <v>189</v>
      </c>
      <c r="W34" s="1">
        <v>6511.89</v>
      </c>
      <c r="X34" s="8">
        <v>42614.0</v>
      </c>
      <c r="Y34" s="8">
        <v>42644.0</v>
      </c>
      <c r="Z34" s="7" t="str">
        <f>HYPERLINK("http://fortin.gob.mx/pnt/ramo33/f28b/2016_0138_contrato.pdf","http://fortin.gob.mx/pnt/ramo33/f28b/2016_0138_contrato.pdf")</f>
        <v>http://fortin.gob.mx/pnt/ramo33/f28b/2016_0138_contrato.pdf</v>
      </c>
      <c r="AA34" s="1"/>
      <c r="AB34" s="1" t="s">
        <v>111</v>
      </c>
      <c r="AC34" s="1" t="s">
        <v>112</v>
      </c>
      <c r="AD34" s="1">
        <v>10.0</v>
      </c>
      <c r="AE34" s="1" t="s">
        <v>120</v>
      </c>
      <c r="AF34" s="1"/>
      <c r="AG34" s="1" t="s">
        <v>114</v>
      </c>
      <c r="AH34" s="7" t="str">
        <f>HYPERLINK("http://fortin.gob.mx/pnt/ramo33/f28b/2016_0138_avance_fisico.pdf","http://fortin.gob.mx/pnt/ramo33/f28b/2016_0138_avance_fisico.pdf")</f>
        <v>http://fortin.gob.mx/pnt/ramo33/f28b/2016_0138_avance_fisico.pdf</v>
      </c>
      <c r="AI34" s="7" t="str">
        <f t="shared" si="2"/>
        <v>http://fortin.gob.mx/pnt/ramo33/F29/2016/cierre/2016_fortamun_cierre.pdf</v>
      </c>
      <c r="AJ34" s="7" t="str">
        <f>HYPERLINK("http://fortin.gob.mx/pnt/ramo33/f28b/2016_0138_acta_entrega.pdf","http://fortin.gob.mx/pnt/ramo33/f28b/2016_0138_acta_entrega.pdf")</f>
        <v>http://fortin.gob.mx/pnt/ramo33/f28b/2016_0138_acta_entrega.pdf</v>
      </c>
      <c r="AK34" s="7" t="str">
        <f>HYPERLINK("http://fortin.gob.mx/pnt/ramo33/f28b/2016_0138_finiquito.pdf","http://fortin.gob.mx/pnt/ramo33/f28b/2016_0138_finiquito.pdf")</f>
        <v>http://fortin.gob.mx/pnt/ramo33/f28b/2016_0138_finiquito.pdf</v>
      </c>
      <c r="AL34" s="8">
        <v>42735.0</v>
      </c>
      <c r="AM34" s="1" t="s">
        <v>115</v>
      </c>
      <c r="AN34" s="1">
        <v>2016.0</v>
      </c>
      <c r="AO34" s="8">
        <v>42858.0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ht="12.75" customHeight="1">
      <c r="A35" s="1" t="s">
        <v>101</v>
      </c>
      <c r="B35" s="1" t="s">
        <v>102</v>
      </c>
      <c r="C35" s="1">
        <v>2016.0</v>
      </c>
      <c r="D35" s="1">
        <v>2016.0</v>
      </c>
      <c r="E35" s="1" t="s">
        <v>205</v>
      </c>
      <c r="F35" s="1" t="s">
        <v>104</v>
      </c>
      <c r="G35" s="7" t="str">
        <f>HYPERLINK("http://fortin.gob.mx/pnt/ramo33/f28b/2016_0139_tipo_licitacion.pdf","http://fortin.gob.mx/pnt/ramo33/f28b/2016_0139_tipo_licitacion.pdf")</f>
        <v>http://fortin.gob.mx/pnt/ramo33/f28b/2016_0139_tipo_licitacion.pdf</v>
      </c>
      <c r="H35" s="1" t="s">
        <v>206</v>
      </c>
      <c r="I35" s="1">
        <v>28.0</v>
      </c>
      <c r="J35" s="1">
        <v>10.0</v>
      </c>
      <c r="K35" s="1"/>
      <c r="L35" s="1" t="s">
        <v>106</v>
      </c>
      <c r="M35" s="1" t="s">
        <v>207</v>
      </c>
      <c r="N35" s="8">
        <v>42613.0</v>
      </c>
      <c r="O35" s="1">
        <v>180185.22</v>
      </c>
      <c r="P35" s="1">
        <v>209014.86</v>
      </c>
      <c r="Q35" s="1"/>
      <c r="R35" s="1"/>
      <c r="S35" s="1" t="s">
        <v>108</v>
      </c>
      <c r="T35" s="1">
        <v>1.0</v>
      </c>
      <c r="U35" s="1" t="s">
        <v>109</v>
      </c>
      <c r="V35" s="1" t="s">
        <v>189</v>
      </c>
      <c r="W35" s="1">
        <v>20901.49</v>
      </c>
      <c r="X35" s="8">
        <v>42616.0</v>
      </c>
      <c r="Y35" s="8">
        <v>42646.0</v>
      </c>
      <c r="Z35" s="7" t="str">
        <f>HYPERLINK("http://fortin.gob.mx/pnt/ramo33/f28b/2016_0139_contrato.pdf","http://fortin.gob.mx/pnt/ramo33/f28b/2016_0139_contrato.pdf")</f>
        <v>http://fortin.gob.mx/pnt/ramo33/f28b/2016_0139_contrato.pdf</v>
      </c>
      <c r="AA35" s="1"/>
      <c r="AB35" s="1" t="s">
        <v>111</v>
      </c>
      <c r="AC35" s="1" t="s">
        <v>112</v>
      </c>
      <c r="AD35" s="1">
        <v>11.0</v>
      </c>
      <c r="AE35" s="1" t="s">
        <v>120</v>
      </c>
      <c r="AF35" s="1"/>
      <c r="AG35" s="1" t="s">
        <v>114</v>
      </c>
      <c r="AH35" s="7" t="str">
        <f>HYPERLINK("http://fortin.gob.mx/pnt/ramo33/f28b/2016_0139_avance_fisico.pdf","http://fortin.gob.mx/pnt/ramo33/f28b/2016_0139_avance_fisico.pdf")</f>
        <v>http://fortin.gob.mx/pnt/ramo33/f28b/2016_0139_avance_fisico.pdf</v>
      </c>
      <c r="AI35" s="7" t="str">
        <f t="shared" si="2"/>
        <v>http://fortin.gob.mx/pnt/ramo33/F29/2016/cierre/2016_fortamun_cierre.pdf</v>
      </c>
      <c r="AJ35" s="7" t="str">
        <f>HYPERLINK("http://fortin.gob.mx/pnt/ramo33/f28b/2016_0139_acta_entrega.pdf","http://fortin.gob.mx/pnt/ramo33/f28b/2016_0139_acta_entrega.pdf")</f>
        <v>http://fortin.gob.mx/pnt/ramo33/f28b/2016_0139_acta_entrega.pdf</v>
      </c>
      <c r="AK35" s="7" t="str">
        <f>HYPERLINK("http://fortin.gob.mx/pnt/ramo33/f28b/2016_0139_finiquito.pdf","http://fortin.gob.mx/pnt/ramo33/f28b/2016_0139_finiquito.pdf")</f>
        <v>http://fortin.gob.mx/pnt/ramo33/f28b/2016_0139_finiquito.pdf</v>
      </c>
      <c r="AL35" s="8">
        <v>42735.0</v>
      </c>
      <c r="AM35" s="1" t="s">
        <v>115</v>
      </c>
      <c r="AN35" s="1">
        <v>2016.0</v>
      </c>
      <c r="AO35" s="8">
        <v>42858.0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ht="12.75" customHeight="1">
      <c r="A36" s="1" t="s">
        <v>101</v>
      </c>
      <c r="B36" s="1" t="s">
        <v>102</v>
      </c>
      <c r="C36" s="1">
        <v>2016.0</v>
      </c>
      <c r="D36" s="1">
        <v>2016.0</v>
      </c>
      <c r="E36" s="1" t="s">
        <v>208</v>
      </c>
      <c r="F36" s="1" t="s">
        <v>104</v>
      </c>
      <c r="G36" s="7" t="str">
        <f>HYPERLINK("http://fortin.gob.mx/pnt/ramo33/f28b/2016_0140_tipo_licitacion.pdf","http://fortin.gob.mx/pnt/ramo33/f28b/2016_0140_tipo_licitacion.pdf")</f>
        <v>http://fortin.gob.mx/pnt/ramo33/f28b/2016_0140_tipo_licitacion.pdf</v>
      </c>
      <c r="H36" s="1" t="s">
        <v>209</v>
      </c>
      <c r="I36" s="1">
        <v>29.0</v>
      </c>
      <c r="J36" s="1">
        <v>10.0</v>
      </c>
      <c r="K36" s="1"/>
      <c r="L36" s="1" t="s">
        <v>106</v>
      </c>
      <c r="M36" s="1" t="s">
        <v>210</v>
      </c>
      <c r="N36" s="8">
        <v>42611.0</v>
      </c>
      <c r="O36" s="1">
        <v>216316.14</v>
      </c>
      <c r="P36" s="1">
        <v>250926.72</v>
      </c>
      <c r="Q36" s="1"/>
      <c r="R36" s="1"/>
      <c r="S36" s="1" t="s">
        <v>108</v>
      </c>
      <c r="T36" s="1">
        <v>1.0</v>
      </c>
      <c r="U36" s="1" t="s">
        <v>109</v>
      </c>
      <c r="V36" s="1" t="s">
        <v>189</v>
      </c>
      <c r="W36" s="1">
        <v>24904.31</v>
      </c>
      <c r="X36" s="8">
        <v>42614.0</v>
      </c>
      <c r="Y36" s="8">
        <v>42644.0</v>
      </c>
      <c r="Z36" s="7" t="str">
        <f>HYPERLINK("http://fortin.gob.mx/pnt/ramo33/f28b/2016_0140_contrato.pdf","http://fortin.gob.mx/pnt/ramo33/f28b/2016_0140_contrato.pdf")</f>
        <v>http://fortin.gob.mx/pnt/ramo33/f28b/2016_0140_contrato.pdf</v>
      </c>
      <c r="AA36" s="1"/>
      <c r="AB36" s="1" t="s">
        <v>111</v>
      </c>
      <c r="AC36" s="1" t="s">
        <v>112</v>
      </c>
      <c r="AD36" s="1">
        <v>11.0</v>
      </c>
      <c r="AE36" s="1" t="s">
        <v>120</v>
      </c>
      <c r="AF36" s="1"/>
      <c r="AG36" s="1" t="s">
        <v>114</v>
      </c>
      <c r="AH36" s="7" t="str">
        <f>HYPERLINK("http://fortin.gob.mx/pnt/ramo33/f28b/2016_0140_avance_fisico.pdf","http://fortin.gob.mx/pnt/ramo33/f28b/2016_0140_avance_fisico.pdf")</f>
        <v>http://fortin.gob.mx/pnt/ramo33/f28b/2016_0140_avance_fisico.pdf</v>
      </c>
      <c r="AI36" s="7" t="str">
        <f t="shared" si="2"/>
        <v>http://fortin.gob.mx/pnt/ramo33/F29/2016/cierre/2016_fortamun_cierre.pdf</v>
      </c>
      <c r="AJ36" s="7" t="str">
        <f>HYPERLINK("http://fortin.gob.mx/pnt/ramo33/f28b/2016_0140_acta_entrega.pdf","http://fortin.gob.mx/pnt/ramo33/f28b/2016_0140_acta_entrega.pdf")</f>
        <v>http://fortin.gob.mx/pnt/ramo33/f28b/2016_0140_acta_entrega.pdf</v>
      </c>
      <c r="AK36" s="7" t="str">
        <f>HYPERLINK("http://fortin.gob.mx/pnt/ramo33/f28b/2016_0140_finiquito.pdf","http://fortin.gob.mx/pnt/ramo33/f28b/2016_0140_finiquito.pdf")</f>
        <v>http://fortin.gob.mx/pnt/ramo33/f28b/2016_0140_finiquito.pdf</v>
      </c>
      <c r="AL36" s="8">
        <v>42735.0</v>
      </c>
      <c r="AM36" s="1" t="s">
        <v>115</v>
      </c>
      <c r="AN36" s="1">
        <v>2016.0</v>
      </c>
      <c r="AO36" s="8">
        <v>42858.0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ht="12.75" customHeight="1">
      <c r="A37" s="1" t="s">
        <v>101</v>
      </c>
      <c r="B37" s="1" t="s">
        <v>102</v>
      </c>
      <c r="C37" s="1">
        <v>2016.0</v>
      </c>
      <c r="D37" s="1">
        <v>2016.0</v>
      </c>
      <c r="E37" s="1" t="s">
        <v>211</v>
      </c>
      <c r="F37" s="1" t="s">
        <v>104</v>
      </c>
      <c r="G37" s="7" t="str">
        <f>HYPERLINK("http://fortin.gob.mx/pnt/ramo33/f28b/2016_0141_tipo_licitacion.pdf","http://fortin.gob.mx/pnt/ramo33/f28b/2016_0141_tipo_licitacion.pdf")</f>
        <v>http://fortin.gob.mx/pnt/ramo33/f28b/2016_0141_tipo_licitacion.pdf</v>
      </c>
      <c r="H37" s="1" t="s">
        <v>212</v>
      </c>
      <c r="I37" s="1">
        <v>30.0</v>
      </c>
      <c r="J37" s="1">
        <v>10.0</v>
      </c>
      <c r="K37" s="1"/>
      <c r="L37" s="1" t="s">
        <v>106</v>
      </c>
      <c r="M37" s="1" t="s">
        <v>213</v>
      </c>
      <c r="N37" s="8">
        <v>42618.0</v>
      </c>
      <c r="O37" s="1">
        <v>211908.04</v>
      </c>
      <c r="P37" s="1">
        <v>245813.32</v>
      </c>
      <c r="Q37" s="1"/>
      <c r="R37" s="1"/>
      <c r="S37" s="1" t="s">
        <v>108</v>
      </c>
      <c r="T37" s="1">
        <v>1.0</v>
      </c>
      <c r="U37" s="1" t="s">
        <v>109</v>
      </c>
      <c r="V37" s="1" t="s">
        <v>189</v>
      </c>
      <c r="W37" s="1">
        <v>24049.27</v>
      </c>
      <c r="X37" s="8">
        <v>42621.0</v>
      </c>
      <c r="Y37" s="8">
        <v>42651.0</v>
      </c>
      <c r="Z37" s="7" t="str">
        <f>HYPERLINK("http://fortin.gob.mx/pnt/ramo33/f28b/2016_0141_contrato.pdf","http://fortin.gob.mx/pnt/ramo33/f28b/2016_0141_contrato.pdf")</f>
        <v>http://fortin.gob.mx/pnt/ramo33/f28b/2016_0141_contrato.pdf</v>
      </c>
      <c r="AA37" s="1"/>
      <c r="AB37" s="1" t="s">
        <v>111</v>
      </c>
      <c r="AC37" s="1" t="s">
        <v>112</v>
      </c>
      <c r="AD37" s="1">
        <v>2.0</v>
      </c>
      <c r="AE37" s="1" t="s">
        <v>120</v>
      </c>
      <c r="AF37" s="1"/>
      <c r="AG37" s="1" t="s">
        <v>114</v>
      </c>
      <c r="AH37" s="7" t="str">
        <f>HYPERLINK("http://fortin.gob.mx/pnt/ramo33/f28b/2016_0141_avance_fisico.pdf","http://fortin.gob.mx/pnt/ramo33/f28b/2016_0141_avance_fisico.pdf")</f>
        <v>http://fortin.gob.mx/pnt/ramo33/f28b/2016_0141_avance_fisico.pdf</v>
      </c>
      <c r="AI37" s="7" t="str">
        <f t="shared" si="2"/>
        <v>http://fortin.gob.mx/pnt/ramo33/F29/2016/cierre/2016_fortamun_cierre.pdf</v>
      </c>
      <c r="AJ37" s="7" t="str">
        <f>HYPERLINK("http://fortin.gob.mx/pnt/ramo33/f28b/2016_0141_acta_entrega.pdf","http://fortin.gob.mx/pnt/ramo33/f28b/2016_0141_acta_entrega.pdf")</f>
        <v>http://fortin.gob.mx/pnt/ramo33/f28b/2016_0141_acta_entrega.pdf</v>
      </c>
      <c r="AK37" s="7" t="str">
        <f>HYPERLINK("http://fortin.gob.mx/pnt/ramo33/f28b/2016_0141_finiquito.pdf","http://fortin.gob.mx/pnt/ramo33/f28b/2016_0141_finiquito.pdf")</f>
        <v>http://fortin.gob.mx/pnt/ramo33/f28b/2016_0141_finiquito.pdf</v>
      </c>
      <c r="AL37" s="8">
        <v>42735.0</v>
      </c>
      <c r="AM37" s="1" t="s">
        <v>115</v>
      </c>
      <c r="AN37" s="1">
        <v>2016.0</v>
      </c>
      <c r="AO37" s="8">
        <v>42858.0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ht="12.75" customHeight="1">
      <c r="A38" s="1" t="s">
        <v>101</v>
      </c>
      <c r="B38" s="1" t="s">
        <v>102</v>
      </c>
      <c r="C38" s="1">
        <v>2016.0</v>
      </c>
      <c r="D38" s="1">
        <v>2016.0</v>
      </c>
      <c r="E38" s="1" t="s">
        <v>214</v>
      </c>
      <c r="F38" s="1" t="s">
        <v>104</v>
      </c>
      <c r="G38" s="7" t="str">
        <f>HYPERLINK("http://fortin.gob.mx/pnt/ramo33/f28b/2016_0142_tipo_licitacion.pdf","http://fortin.gob.mx/pnt/ramo33/f28b/2016_0142_tipo_licitacion.pdf")</f>
        <v>http://fortin.gob.mx/pnt/ramo33/f28b/2016_0142_tipo_licitacion.pdf</v>
      </c>
      <c r="H38" s="1" t="s">
        <v>215</v>
      </c>
      <c r="I38" s="1">
        <v>31.0</v>
      </c>
      <c r="J38" s="1">
        <v>5.0</v>
      </c>
      <c r="K38" s="1"/>
      <c r="L38" s="1" t="s">
        <v>106</v>
      </c>
      <c r="M38" s="1" t="s">
        <v>216</v>
      </c>
      <c r="N38" s="8">
        <v>42605.0</v>
      </c>
      <c r="O38" s="1">
        <v>156054.22</v>
      </c>
      <c r="P38" s="1">
        <v>181022.9</v>
      </c>
      <c r="Q38" s="1"/>
      <c r="R38" s="1"/>
      <c r="S38" s="1" t="s">
        <v>108</v>
      </c>
      <c r="T38" s="1">
        <v>1.0</v>
      </c>
      <c r="U38" s="1" t="s">
        <v>109</v>
      </c>
      <c r="V38" s="1" t="s">
        <v>189</v>
      </c>
      <c r="W38" s="1">
        <v>18102.29</v>
      </c>
      <c r="X38" s="8">
        <v>42608.0</v>
      </c>
      <c r="Y38" s="8">
        <v>42638.0</v>
      </c>
      <c r="Z38" s="7" t="str">
        <f>HYPERLINK("http://fortin.gob.mx/pnt/ramo33/f28b/2016_0142_contrato.pdf","http://fortin.gob.mx/pnt/ramo33/f28b/2016_0142_contrato.pdf")</f>
        <v>http://fortin.gob.mx/pnt/ramo33/f28b/2016_0142_contrato.pdf</v>
      </c>
      <c r="AA38" s="1"/>
      <c r="AB38" s="1" t="s">
        <v>111</v>
      </c>
      <c r="AC38" s="1" t="s">
        <v>112</v>
      </c>
      <c r="AD38" s="1">
        <v>2.0</v>
      </c>
      <c r="AE38" s="1" t="s">
        <v>120</v>
      </c>
      <c r="AF38" s="1"/>
      <c r="AG38" s="1" t="s">
        <v>114</v>
      </c>
      <c r="AH38" s="7" t="str">
        <f>HYPERLINK("http://fortin.gob.mx/pnt/ramo33/f28b/2016_0142_avance_fisico.pdf","http://fortin.gob.mx/pnt/ramo33/f28b/2016_0142_avance_fisico.pdf")</f>
        <v>http://fortin.gob.mx/pnt/ramo33/f28b/2016_0142_avance_fisico.pdf</v>
      </c>
      <c r="AI38" s="7" t="str">
        <f t="shared" si="2"/>
        <v>http://fortin.gob.mx/pnt/ramo33/F29/2016/cierre/2016_fortamun_cierre.pdf</v>
      </c>
      <c r="AJ38" s="7" t="str">
        <f>HYPERLINK("http://fortin.gob.mx/pnt/ramo33/f28b/2016_0142_acta_entrega.pdf","http://fortin.gob.mx/pnt/ramo33/f28b/2016_0142_acta_entrega.pdf")</f>
        <v>http://fortin.gob.mx/pnt/ramo33/f28b/2016_0142_acta_entrega.pdf</v>
      </c>
      <c r="AK38" s="7" t="str">
        <f>HYPERLINK("http://fortin.gob.mx/pnt/ramo33/f28b/2016_0142_finiquito.pdf","http://fortin.gob.mx/pnt/ramo33/f28b/2016_0142_finiquito.pdf")</f>
        <v>http://fortin.gob.mx/pnt/ramo33/f28b/2016_0142_finiquito.pdf</v>
      </c>
      <c r="AL38" s="8">
        <v>42735.0</v>
      </c>
      <c r="AM38" s="1" t="s">
        <v>115</v>
      </c>
      <c r="AN38" s="1">
        <v>2016.0</v>
      </c>
      <c r="AO38" s="8">
        <v>42858.0</v>
      </c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ht="12.75" customHeight="1">
      <c r="A39" s="1" t="s">
        <v>101</v>
      </c>
      <c r="B39" s="1" t="s">
        <v>102</v>
      </c>
      <c r="C39" s="1">
        <v>2016.0</v>
      </c>
      <c r="D39" s="1">
        <v>2016.0</v>
      </c>
      <c r="E39" s="1" t="s">
        <v>217</v>
      </c>
      <c r="F39" s="1" t="s">
        <v>104</v>
      </c>
      <c r="G39" s="7" t="str">
        <f>HYPERLINK("http://fortin.gob.mx/pnt/ramo33/f28b/2016_0145_tipo_licitacion.pdf","http://fortin.gob.mx/pnt/ramo33/f28b/2016_0145_tipo_licitacion.pdf")</f>
        <v>http://fortin.gob.mx/pnt/ramo33/f28b/2016_0145_tipo_licitacion.pdf</v>
      </c>
      <c r="H39" s="1" t="s">
        <v>218</v>
      </c>
      <c r="I39" s="1">
        <v>32.0</v>
      </c>
      <c r="J39" s="1">
        <v>4.0</v>
      </c>
      <c r="K39" s="1"/>
      <c r="L39" s="1" t="s">
        <v>106</v>
      </c>
      <c r="M39" s="1" t="s">
        <v>219</v>
      </c>
      <c r="N39" s="8">
        <v>42642.0</v>
      </c>
      <c r="O39" s="1">
        <v>188530.47</v>
      </c>
      <c r="P39" s="1">
        <v>218695.35</v>
      </c>
      <c r="Q39" s="1"/>
      <c r="R39" s="1"/>
      <c r="S39" s="1" t="s">
        <v>108</v>
      </c>
      <c r="T39" s="1">
        <v>1.0</v>
      </c>
      <c r="U39" s="1" t="s">
        <v>109</v>
      </c>
      <c r="V39" s="1" t="s">
        <v>220</v>
      </c>
      <c r="W39" s="1">
        <v>17192.9</v>
      </c>
      <c r="X39" s="8">
        <v>42646.0</v>
      </c>
      <c r="Y39" s="8">
        <v>42674.0</v>
      </c>
      <c r="Z39" s="7" t="str">
        <f>HYPERLINK("http://fortin.gob.mx/pnt/ramo33/f28b/2016_0145_contrato.pdf","http://fortin.gob.mx/pnt/ramo33/f28b/2016_0145_contrato.pdf")</f>
        <v>http://fortin.gob.mx/pnt/ramo33/f28b/2016_0145_contrato.pdf</v>
      </c>
      <c r="AA39" s="1"/>
      <c r="AB39" s="1" t="s">
        <v>111</v>
      </c>
      <c r="AC39" s="1" t="s">
        <v>112</v>
      </c>
      <c r="AD39" s="1">
        <v>2.0</v>
      </c>
      <c r="AE39" s="1" t="s">
        <v>120</v>
      </c>
      <c r="AF39" s="1"/>
      <c r="AG39" s="1" t="s">
        <v>114</v>
      </c>
      <c r="AH39" s="7" t="str">
        <f>HYPERLINK("http://fortin.gob.mx/pnt/ramo33/f28b/2016_0145_avance_fisico.pdf","http://fortin.gob.mx/pnt/ramo33/f28b/2016_0145_avance_fisico.pdf")</f>
        <v>http://fortin.gob.mx/pnt/ramo33/f28b/2016_0145_avance_fisico.pdf</v>
      </c>
      <c r="AI39" s="7" t="str">
        <f t="shared" si="2"/>
        <v>http://fortin.gob.mx/pnt/ramo33/F29/2016/cierre/2016_fortamun_cierre.pdf</v>
      </c>
      <c r="AJ39" s="7" t="str">
        <f>HYPERLINK("http://fortin.gob.mx/pnt/ramo33/f28b/2016_0145_acta_entrega.pdf","http://fortin.gob.mx/pnt/ramo33/f28b/2016_0145_acta_entrega.pdf")</f>
        <v>http://fortin.gob.mx/pnt/ramo33/f28b/2016_0145_acta_entrega.pdf</v>
      </c>
      <c r="AK39" s="7" t="str">
        <f>HYPERLINK("http://fortin.gob.mx/pnt/ramo33/f28b/2016_0145_finiquito.pdf","http://fortin.gob.mx/pnt/ramo33/f28b/2016_0145_finiquito.pdf")</f>
        <v>http://fortin.gob.mx/pnt/ramo33/f28b/2016_0145_finiquito.pdf</v>
      </c>
      <c r="AL39" s="8">
        <v>42735.0</v>
      </c>
      <c r="AM39" s="1" t="s">
        <v>115</v>
      </c>
      <c r="AN39" s="1">
        <v>2016.0</v>
      </c>
      <c r="AO39" s="8">
        <v>42858.0</v>
      </c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ht="12.75" customHeight="1">
      <c r="A40" s="1" t="s">
        <v>101</v>
      </c>
      <c r="B40" s="1" t="s">
        <v>102</v>
      </c>
      <c r="C40" s="1">
        <v>2016.0</v>
      </c>
      <c r="D40" s="1">
        <v>2016.0</v>
      </c>
      <c r="E40" s="1" t="s">
        <v>221</v>
      </c>
      <c r="F40" s="1" t="s">
        <v>104</v>
      </c>
      <c r="G40" s="7" t="str">
        <f>HYPERLINK("http://fortin.gob.mx/pnt/ramo33/f28b/2016_0146_tipo_licitacion.pdf","http://fortin.gob.mx/pnt/ramo33/f28b/2016_0146_tipo_licitacion.pdf")</f>
        <v>http://fortin.gob.mx/pnt/ramo33/f28b/2016_0146_tipo_licitacion.pdf</v>
      </c>
      <c r="H40" s="1" t="s">
        <v>222</v>
      </c>
      <c r="I40" s="1">
        <v>33.0</v>
      </c>
      <c r="J40" s="1">
        <v>2.0</v>
      </c>
      <c r="K40" s="1"/>
      <c r="L40" s="1" t="s">
        <v>106</v>
      </c>
      <c r="M40" s="1" t="s">
        <v>223</v>
      </c>
      <c r="N40" s="8">
        <v>42671.0</v>
      </c>
      <c r="O40" s="1">
        <v>85787.48</v>
      </c>
      <c r="P40" s="1">
        <v>99513.48</v>
      </c>
      <c r="Q40" s="1"/>
      <c r="R40" s="1"/>
      <c r="S40" s="1" t="s">
        <v>108</v>
      </c>
      <c r="T40" s="1">
        <v>1.0</v>
      </c>
      <c r="U40" s="1" t="s">
        <v>109</v>
      </c>
      <c r="V40" s="1" t="s">
        <v>224</v>
      </c>
      <c r="W40" s="1">
        <v>8578.75</v>
      </c>
      <c r="X40" s="8">
        <v>42675.0</v>
      </c>
      <c r="Y40" s="8">
        <v>42705.0</v>
      </c>
      <c r="Z40" s="7" t="str">
        <f>HYPERLINK("http://fortin.gob.mx/pnt/ramo33/f28b/2016_0146_contrato.pdf","http://fortin.gob.mx/pnt/ramo33/f28b/2016_0146_contrato.pdf")</f>
        <v>http://fortin.gob.mx/pnt/ramo33/f28b/2016_0146_contrato.pdf</v>
      </c>
      <c r="AA40" s="1"/>
      <c r="AB40" s="1" t="s">
        <v>111</v>
      </c>
      <c r="AC40" s="1" t="s">
        <v>112</v>
      </c>
      <c r="AD40" s="1">
        <v>2.0</v>
      </c>
      <c r="AE40" s="1" t="s">
        <v>120</v>
      </c>
      <c r="AF40" s="1"/>
      <c r="AG40" s="1" t="s">
        <v>114</v>
      </c>
      <c r="AH40" s="7" t="str">
        <f>HYPERLINK("http://fortin.gob.mx/pnt/ramo33/f28b/2016_0146_avance_fisico.pdf","http://fortin.gob.mx/pnt/ramo33/f28b/2016_0146_avance_fisico.pdf")</f>
        <v>http://fortin.gob.mx/pnt/ramo33/f28b/2016_0146_avance_fisico.pdf</v>
      </c>
      <c r="AI40" s="7" t="str">
        <f t="shared" si="2"/>
        <v>http://fortin.gob.mx/pnt/ramo33/F29/2016/cierre/2016_fortamun_cierre.pdf</v>
      </c>
      <c r="AJ40" s="7" t="str">
        <f>HYPERLINK("http://fortin.gob.mx/pnt/ramo33/f28b/2016_0146_acta_entrega.pdf","http://fortin.gob.mx/pnt/ramo33/f28b/2016_0146_acta_entrega.pdf")</f>
        <v>http://fortin.gob.mx/pnt/ramo33/f28b/2016_0146_acta_entrega.pdf</v>
      </c>
      <c r="AK40" s="7" t="str">
        <f>HYPERLINK("http://fortin.gob.mx/pnt/ramo33/f28b/2016_0146_finiquito.pdf","http://fortin.gob.mx/pnt/ramo33/f28b/2016_0146_finiquito.pdf")</f>
        <v>http://fortin.gob.mx/pnt/ramo33/f28b/2016_0146_finiquito.pdf</v>
      </c>
      <c r="AL40" s="8">
        <v>42735.0</v>
      </c>
      <c r="AM40" s="1" t="s">
        <v>115</v>
      </c>
      <c r="AN40" s="1">
        <v>2016.0</v>
      </c>
      <c r="AO40" s="8">
        <v>42858.0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ht="12.75" customHeight="1">
      <c r="A41" s="1" t="s">
        <v>101</v>
      </c>
      <c r="B41" s="1" t="s">
        <v>102</v>
      </c>
      <c r="C41" s="1">
        <v>2016.0</v>
      </c>
      <c r="D41" s="1">
        <v>2016.0</v>
      </c>
      <c r="E41" s="1" t="s">
        <v>225</v>
      </c>
      <c r="F41" s="1" t="s">
        <v>104</v>
      </c>
      <c r="G41" s="7" t="str">
        <f>HYPERLINK("http://fortin.gob.mx/pnt/ramo33/f28b/2016_0147_tipo_licitacion.pdf","http://fortin.gob.mx/pnt/ramo33/f28b/2016_0147_tipo_licitacion.pdf")</f>
        <v>http://fortin.gob.mx/pnt/ramo33/f28b/2016_0147_tipo_licitacion.pdf</v>
      </c>
      <c r="H41" s="1" t="s">
        <v>226</v>
      </c>
      <c r="I41" s="1">
        <v>34.0</v>
      </c>
      <c r="J41" s="1">
        <v>4.0</v>
      </c>
      <c r="K41" s="1"/>
      <c r="L41" s="1" t="s">
        <v>106</v>
      </c>
      <c r="M41" s="1" t="s">
        <v>227</v>
      </c>
      <c r="N41" s="8">
        <v>42654.0</v>
      </c>
      <c r="O41" s="1">
        <v>275803.95</v>
      </c>
      <c r="P41" s="1">
        <v>319932.58</v>
      </c>
      <c r="Q41" s="1"/>
      <c r="R41" s="1"/>
      <c r="S41" s="1" t="s">
        <v>108</v>
      </c>
      <c r="T41" s="1">
        <v>1.0</v>
      </c>
      <c r="U41" s="1" t="s">
        <v>109</v>
      </c>
      <c r="V41" s="1" t="s">
        <v>220</v>
      </c>
      <c r="W41" s="1">
        <v>27980.89</v>
      </c>
      <c r="X41" s="8">
        <v>42656.0</v>
      </c>
      <c r="Y41" s="8">
        <v>42686.0</v>
      </c>
      <c r="Z41" s="7" t="str">
        <f>HYPERLINK("http://fortin.gob.mx/pnt/ramo33/f28b/2016_0147_contrato.pdf","http://fortin.gob.mx/pnt/ramo33/f28b/2016_0147_contrato.pdf")</f>
        <v>http://fortin.gob.mx/pnt/ramo33/f28b/2016_0147_contrato.pdf</v>
      </c>
      <c r="AA41" s="1"/>
      <c r="AB41" s="1" t="s">
        <v>111</v>
      </c>
      <c r="AC41" s="1" t="s">
        <v>112</v>
      </c>
      <c r="AD41" s="1">
        <v>2.0</v>
      </c>
      <c r="AE41" s="1" t="s">
        <v>120</v>
      </c>
      <c r="AF41" s="1"/>
      <c r="AG41" s="1" t="s">
        <v>114</v>
      </c>
      <c r="AH41" s="7" t="str">
        <f>HYPERLINK("http://fortin.gob.mx/pnt/ramo33/f28b/2016_0147_avance_fisico.pdf","http://fortin.gob.mx/pnt/ramo33/f28b/2016_0147_avance_fisico.pdf")</f>
        <v>http://fortin.gob.mx/pnt/ramo33/f28b/2016_0147_avance_fisico.pdf</v>
      </c>
      <c r="AI41" s="7" t="str">
        <f t="shared" si="2"/>
        <v>http://fortin.gob.mx/pnt/ramo33/F29/2016/cierre/2016_fortamun_cierre.pdf</v>
      </c>
      <c r="AJ41" s="7" t="str">
        <f>HYPERLINK("http://fortin.gob.mx/pnt/ramo33/f28b/2016_0147_acta_entrega.pdf","http://fortin.gob.mx/pnt/ramo33/f28b/2016_0147_acta_entrega.pdf")</f>
        <v>http://fortin.gob.mx/pnt/ramo33/f28b/2016_0147_acta_entrega.pdf</v>
      </c>
      <c r="AK41" s="7" t="str">
        <f>HYPERLINK("http://fortin.gob.mx/pnt/ramo33/f28b/2016_0147_finiquito.pdf","http://fortin.gob.mx/pnt/ramo33/f28b/2016_0147_finiquito.pdf")</f>
        <v>http://fortin.gob.mx/pnt/ramo33/f28b/2016_0147_finiquito.pdf</v>
      </c>
      <c r="AL41" s="8">
        <v>42735.0</v>
      </c>
      <c r="AM41" s="1" t="s">
        <v>115</v>
      </c>
      <c r="AN41" s="1">
        <v>2016.0</v>
      </c>
      <c r="AO41" s="8">
        <v>42858.0</v>
      </c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ht="12.75" customHeight="1">
      <c r="A42" s="1" t="s">
        <v>101</v>
      </c>
      <c r="B42" s="1" t="s">
        <v>102</v>
      </c>
      <c r="C42" s="1">
        <v>2016.0</v>
      </c>
      <c r="D42" s="1">
        <v>2016.0</v>
      </c>
      <c r="E42" s="1" t="s">
        <v>228</v>
      </c>
      <c r="F42" s="1" t="s">
        <v>104</v>
      </c>
      <c r="G42" s="7" t="str">
        <f>HYPERLINK("http://fortin.gob.mx/pnt/ramo33/f28b/2016_0148_tipo_licitacion.pdf","http://fortin.gob.mx/pnt/ramo33/f28b/2016_0148_tipo_licitacion.pdf")</f>
        <v>http://fortin.gob.mx/pnt/ramo33/f28b/2016_0148_tipo_licitacion.pdf</v>
      </c>
      <c r="H42" s="1" t="s">
        <v>229</v>
      </c>
      <c r="I42" s="1">
        <v>35.0</v>
      </c>
      <c r="J42" s="1">
        <v>4.0</v>
      </c>
      <c r="K42" s="1"/>
      <c r="L42" s="1" t="s">
        <v>106</v>
      </c>
      <c r="M42" s="1" t="s">
        <v>230</v>
      </c>
      <c r="N42" s="8">
        <v>42671.0</v>
      </c>
      <c r="O42" s="1">
        <v>258042.22</v>
      </c>
      <c r="P42" s="1">
        <v>299328.97</v>
      </c>
      <c r="Q42" s="1"/>
      <c r="R42" s="1"/>
      <c r="S42" s="1" t="s">
        <v>108</v>
      </c>
      <c r="T42" s="1">
        <v>1.0</v>
      </c>
      <c r="U42" s="1" t="s">
        <v>109</v>
      </c>
      <c r="V42" s="1" t="s">
        <v>220</v>
      </c>
      <c r="W42" s="1">
        <v>25934.79</v>
      </c>
      <c r="X42" s="8">
        <v>42674.0</v>
      </c>
      <c r="Y42" s="8">
        <v>42703.0</v>
      </c>
      <c r="Z42" s="7" t="str">
        <f>HYPERLINK("http://fortin.gob.mx/pnt/ramo33/f28b/2016_0148_contrato.pdf","http://fortin.gob.mx/pnt/ramo33/f28b/2016_0148_contrato.pdf")</f>
        <v>http://fortin.gob.mx/pnt/ramo33/f28b/2016_0148_contrato.pdf</v>
      </c>
      <c r="AA42" s="1"/>
      <c r="AB42" s="1" t="s">
        <v>111</v>
      </c>
      <c r="AC42" s="1" t="s">
        <v>112</v>
      </c>
      <c r="AD42" s="1">
        <v>2.0</v>
      </c>
      <c r="AE42" s="1" t="s">
        <v>120</v>
      </c>
      <c r="AF42" s="1"/>
      <c r="AG42" s="1" t="s">
        <v>114</v>
      </c>
      <c r="AH42" s="7" t="str">
        <f>HYPERLINK("http://fortin.gob.mx/pnt/ramo33/f28b/2016_0148_avance_fisico.pdf","http://fortin.gob.mx/pnt/ramo33/f28b/2016_0148_avance_fisico.pdf")</f>
        <v>http://fortin.gob.mx/pnt/ramo33/f28b/2016_0148_avance_fisico.pdf</v>
      </c>
      <c r="AI42" s="7" t="str">
        <f t="shared" si="2"/>
        <v>http://fortin.gob.mx/pnt/ramo33/F29/2016/cierre/2016_fortamun_cierre.pdf</v>
      </c>
      <c r="AJ42" s="7" t="str">
        <f>HYPERLINK("http://fortin.gob.mx/pnt/ramo33/f28b/2016_0148_acta_entrega.pdf","http://fortin.gob.mx/pnt/ramo33/f28b/2016_0148_acta_entrega.pdf")</f>
        <v>http://fortin.gob.mx/pnt/ramo33/f28b/2016_0148_acta_entrega.pdf</v>
      </c>
      <c r="AK42" s="7" t="str">
        <f>HYPERLINK("http://fortin.gob.mx/pnt/ramo33/f28b/2016_0148_finiquito.pdf","http://fortin.gob.mx/pnt/ramo33/f28b/2016_0148_finiquito.pdf")</f>
        <v>http://fortin.gob.mx/pnt/ramo33/f28b/2016_0148_finiquito.pdf</v>
      </c>
      <c r="AL42" s="8">
        <v>42735.0</v>
      </c>
      <c r="AM42" s="1" t="s">
        <v>115</v>
      </c>
      <c r="AN42" s="1">
        <v>2016.0</v>
      </c>
      <c r="AO42" s="8">
        <v>42858.0</v>
      </c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ht="12.75" customHeight="1">
      <c r="A43" s="1" t="s">
        <v>101</v>
      </c>
      <c r="B43" s="1" t="s">
        <v>102</v>
      </c>
      <c r="C43" s="1">
        <v>2016.0</v>
      </c>
      <c r="D43" s="1">
        <v>2016.0</v>
      </c>
      <c r="E43" s="1" t="s">
        <v>231</v>
      </c>
      <c r="F43" s="1" t="s">
        <v>104</v>
      </c>
      <c r="G43" s="7" t="str">
        <f>HYPERLINK("http://fortin.gob.mx/pnt/ramo33/f28b/2016_0149_tipo_licitacion.pdf","http://fortin.gob.mx/pnt/ramo33/f28b/2016_0149_tipo_licitacion.pdf")</f>
        <v>http://fortin.gob.mx/pnt/ramo33/f28b/2016_0149_tipo_licitacion.pdf</v>
      </c>
      <c r="H43" s="1" t="s">
        <v>232</v>
      </c>
      <c r="I43" s="1">
        <v>36.0</v>
      </c>
      <c r="J43" s="1">
        <v>10.0</v>
      </c>
      <c r="K43" s="1"/>
      <c r="L43" s="1" t="s">
        <v>106</v>
      </c>
      <c r="M43" s="1" t="s">
        <v>233</v>
      </c>
      <c r="N43" s="8">
        <v>42688.0</v>
      </c>
      <c r="O43" s="1">
        <v>182174.48</v>
      </c>
      <c r="P43" s="1">
        <v>211322.4</v>
      </c>
      <c r="Q43" s="1"/>
      <c r="R43" s="1"/>
      <c r="S43" s="1" t="s">
        <v>108</v>
      </c>
      <c r="T43" s="1">
        <v>1.0</v>
      </c>
      <c r="U43" s="1" t="s">
        <v>109</v>
      </c>
      <c r="V43" s="1" t="s">
        <v>234</v>
      </c>
      <c r="W43" s="1">
        <v>21132.24</v>
      </c>
      <c r="X43" s="8">
        <v>42690.0</v>
      </c>
      <c r="Y43" s="8">
        <v>42720.0</v>
      </c>
      <c r="Z43" s="7" t="str">
        <f>HYPERLINK("http://fortin.gob.mx/pnt/ramo33/f28b/2016_0149_contrato.pdf","http://fortin.gob.mx/pnt/ramo33/f28b/2016_0149_contrato.pdf")</f>
        <v>http://fortin.gob.mx/pnt/ramo33/f28b/2016_0149_contrato.pdf</v>
      </c>
      <c r="AA43" s="1"/>
      <c r="AB43" s="1" t="s">
        <v>111</v>
      </c>
      <c r="AC43" s="1" t="s">
        <v>112</v>
      </c>
      <c r="AD43" s="1">
        <v>2.0</v>
      </c>
      <c r="AE43" s="1" t="s">
        <v>120</v>
      </c>
      <c r="AF43" s="1"/>
      <c r="AG43" s="1" t="s">
        <v>114</v>
      </c>
      <c r="AH43" s="7" t="str">
        <f>HYPERLINK("http://fortin.gob.mx/pnt/ramo33/f28b/2016_0149_avance_fisico.pdf","http://fortin.gob.mx/pnt/ramo33/f28b/2016_0149_avance_fisico.pdf")</f>
        <v>http://fortin.gob.mx/pnt/ramo33/f28b/2016_0149_avance_fisico.pdf</v>
      </c>
      <c r="AI43" s="7" t="str">
        <f t="shared" si="2"/>
        <v>http://fortin.gob.mx/pnt/ramo33/F29/2016/cierre/2016_fortamun_cierre.pdf</v>
      </c>
      <c r="AJ43" s="7" t="str">
        <f>HYPERLINK("http://fortin.gob.mx/pnt/ramo33/f28b/2016_0149_acta_entrega.pdf","http://fortin.gob.mx/pnt/ramo33/f28b/2016_0149_acta_entrega.pdf")</f>
        <v>http://fortin.gob.mx/pnt/ramo33/f28b/2016_0149_acta_entrega.pdf</v>
      </c>
      <c r="AK43" s="7" t="str">
        <f>HYPERLINK("http://fortin.gob.mx/pnt/ramo33/f28b/2016_0149_finiquito.pdf","http://fortin.gob.mx/pnt/ramo33/f28b/2016_0149_finiquito.pdf")</f>
        <v>http://fortin.gob.mx/pnt/ramo33/f28b/2016_0149_finiquito.pdf</v>
      </c>
      <c r="AL43" s="8">
        <v>42735.0</v>
      </c>
      <c r="AM43" s="1" t="s">
        <v>115</v>
      </c>
      <c r="AN43" s="1">
        <v>2016.0</v>
      </c>
      <c r="AO43" s="8">
        <v>42858.0</v>
      </c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ht="12.75" customHeight="1">
      <c r="A44" s="1" t="s">
        <v>101</v>
      </c>
      <c r="B44" s="1" t="s">
        <v>102</v>
      </c>
      <c r="C44" s="1">
        <v>2016.0</v>
      </c>
      <c r="D44" s="1">
        <v>2016.0</v>
      </c>
      <c r="E44" s="1" t="s">
        <v>235</v>
      </c>
      <c r="F44" s="1" t="s">
        <v>104</v>
      </c>
      <c r="G44" s="7" t="str">
        <f>HYPERLINK("http://fortin.gob.mx/pnt/ramo33/f28b/2016_0151_tipo_licitacion.pdf","http://fortin.gob.mx/pnt/ramo33/f28b/2016_0151_tipo_licitacion.pdf")</f>
        <v>http://fortin.gob.mx/pnt/ramo33/f28b/2016_0151_tipo_licitacion.pdf</v>
      </c>
      <c r="H44" s="1" t="s">
        <v>236</v>
      </c>
      <c r="I44" s="1">
        <v>37.0</v>
      </c>
      <c r="J44" s="1">
        <v>8.0</v>
      </c>
      <c r="K44" s="1"/>
      <c r="L44" s="1" t="s">
        <v>106</v>
      </c>
      <c r="M44" s="1" t="s">
        <v>237</v>
      </c>
      <c r="N44" s="8">
        <v>42662.0</v>
      </c>
      <c r="O44" s="1">
        <v>94059.81</v>
      </c>
      <c r="P44" s="1">
        <v>109109.38</v>
      </c>
      <c r="Q44" s="1"/>
      <c r="R44" s="1"/>
      <c r="S44" s="1" t="s">
        <v>108</v>
      </c>
      <c r="T44" s="1">
        <v>1.0</v>
      </c>
      <c r="U44" s="1" t="s">
        <v>109</v>
      </c>
      <c r="V44" s="1" t="s">
        <v>238</v>
      </c>
      <c r="W44" s="1">
        <v>10910.94</v>
      </c>
      <c r="X44" s="8">
        <v>42664.0</v>
      </c>
      <c r="Y44" s="8">
        <v>42694.0</v>
      </c>
      <c r="Z44" s="7" t="str">
        <f>HYPERLINK("http://fortin.gob.mx/pnt/ramo33/f28b/2016_0151_contrato.pdf","http://fortin.gob.mx/pnt/ramo33/f28b/2016_0151_contrato.pdf")</f>
        <v>http://fortin.gob.mx/pnt/ramo33/f28b/2016_0151_contrato.pdf</v>
      </c>
      <c r="AA44" s="1"/>
      <c r="AB44" s="1" t="s">
        <v>111</v>
      </c>
      <c r="AC44" s="1" t="s">
        <v>112</v>
      </c>
      <c r="AD44" s="1">
        <v>11.0</v>
      </c>
      <c r="AE44" s="1" t="s">
        <v>120</v>
      </c>
      <c r="AF44" s="1"/>
      <c r="AG44" s="1" t="s">
        <v>114</v>
      </c>
      <c r="AH44" s="7" t="str">
        <f>HYPERLINK("http://fortin.gob.mx/pnt/ramo33/f28b/2016_0151_avance_fisico.pdf","http://fortin.gob.mx/pnt/ramo33/f28b/2016_0151_avance_fisico.pdf")</f>
        <v>http://fortin.gob.mx/pnt/ramo33/f28b/2016_0151_avance_fisico.pdf</v>
      </c>
      <c r="AI44" s="7" t="str">
        <f t="shared" si="2"/>
        <v>http://fortin.gob.mx/pnt/ramo33/F29/2016/cierre/2016_fortamun_cierre.pdf</v>
      </c>
      <c r="AJ44" s="7" t="str">
        <f>HYPERLINK("http://fortin.gob.mx/pnt/ramo33/f28b/2016_0151_acta_entrega.pdf","http://fortin.gob.mx/pnt/ramo33/f28b/2016_0151_acta_entrega.pdf")</f>
        <v>http://fortin.gob.mx/pnt/ramo33/f28b/2016_0151_acta_entrega.pdf</v>
      </c>
      <c r="AK44" s="7" t="str">
        <f>HYPERLINK("http://fortin.gob.mx/pnt/ramo33/f28b/2016_0151_finiquito.pdf","http://fortin.gob.mx/pnt/ramo33/f28b/2016_0151_finiquito.pdf")</f>
        <v>http://fortin.gob.mx/pnt/ramo33/f28b/2016_0151_finiquito.pdf</v>
      </c>
      <c r="AL44" s="8">
        <v>42735.0</v>
      </c>
      <c r="AM44" s="1" t="s">
        <v>115</v>
      </c>
      <c r="AN44" s="1">
        <v>2016.0</v>
      </c>
      <c r="AO44" s="8">
        <v>42858.0</v>
      </c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ht="12.75" customHeight="1">
      <c r="A45" s="1" t="s">
        <v>101</v>
      </c>
      <c r="B45" s="1" t="s">
        <v>102</v>
      </c>
      <c r="C45" s="1">
        <v>2016.0</v>
      </c>
      <c r="D45" s="1">
        <v>2016.0</v>
      </c>
      <c r="E45" s="1" t="s">
        <v>239</v>
      </c>
      <c r="F45" s="1" t="s">
        <v>104</v>
      </c>
      <c r="G45" s="7" t="str">
        <f>HYPERLINK("http://fortin.gob.mx/pnt/ramo33/f28b/2016_0152_tipo_licitacion.pdf","http://fortin.gob.mx/pnt/ramo33/f28b/2016_0152_tipo_licitacion.pdf")</f>
        <v>http://fortin.gob.mx/pnt/ramo33/f28b/2016_0152_tipo_licitacion.pdf</v>
      </c>
      <c r="H45" s="1" t="s">
        <v>240</v>
      </c>
      <c r="I45" s="1">
        <v>38.0</v>
      </c>
      <c r="J45" s="1">
        <v>8.0</v>
      </c>
      <c r="K45" s="1"/>
      <c r="L45" s="1" t="s">
        <v>106</v>
      </c>
      <c r="M45" s="1" t="s">
        <v>241</v>
      </c>
      <c r="N45" s="8">
        <v>42662.0</v>
      </c>
      <c r="O45" s="1">
        <v>92987.76</v>
      </c>
      <c r="P45" s="1">
        <v>107865.8</v>
      </c>
      <c r="Q45" s="1"/>
      <c r="R45" s="1"/>
      <c r="S45" s="1" t="s">
        <v>108</v>
      </c>
      <c r="T45" s="1">
        <v>1.0</v>
      </c>
      <c r="U45" s="1" t="s">
        <v>109</v>
      </c>
      <c r="V45" s="1" t="s">
        <v>242</v>
      </c>
      <c r="W45" s="1">
        <v>10747.29</v>
      </c>
      <c r="X45" s="8">
        <v>42664.0</v>
      </c>
      <c r="Y45" s="8">
        <v>42694.0</v>
      </c>
      <c r="Z45" s="7" t="str">
        <f>HYPERLINK("http://fortin.gob.mx/pnt/ramo33/f28b/2016_0152_contrato.pdf","http://fortin.gob.mx/pnt/ramo33/f28b/2016_0152_contrato.pdf")</f>
        <v>http://fortin.gob.mx/pnt/ramo33/f28b/2016_0152_contrato.pdf</v>
      </c>
      <c r="AA45" s="1"/>
      <c r="AB45" s="1" t="s">
        <v>111</v>
      </c>
      <c r="AC45" s="1" t="s">
        <v>112</v>
      </c>
      <c r="AD45" s="1">
        <v>11.0</v>
      </c>
      <c r="AE45" s="1" t="s">
        <v>120</v>
      </c>
      <c r="AF45" s="1"/>
      <c r="AG45" s="1" t="s">
        <v>114</v>
      </c>
      <c r="AH45" s="7" t="str">
        <f>HYPERLINK("http://fortin.gob.mx/pnt/ramo33/f28b/2016_0152_avance_fisico.pdf","http://fortin.gob.mx/pnt/ramo33/f28b/2016_0152_avance_fisico.pdf")</f>
        <v>http://fortin.gob.mx/pnt/ramo33/f28b/2016_0152_avance_fisico.pdf</v>
      </c>
      <c r="AI45" s="7" t="str">
        <f t="shared" si="2"/>
        <v>http://fortin.gob.mx/pnt/ramo33/F29/2016/cierre/2016_fortamun_cierre.pdf</v>
      </c>
      <c r="AJ45" s="7" t="str">
        <f>HYPERLINK("http://fortin.gob.mx/pnt/ramo33/f28b/2016_0152_acta_entrega.pdf","http://fortin.gob.mx/pnt/ramo33/f28b/2016_0152_acta_entrega.pdf")</f>
        <v>http://fortin.gob.mx/pnt/ramo33/f28b/2016_0152_acta_entrega.pdf</v>
      </c>
      <c r="AK45" s="7" t="str">
        <f>HYPERLINK("http://fortin.gob.mx/pnt/ramo33/f28b/2016_0152_finiquito.pdf","http://fortin.gob.mx/pnt/ramo33/f28b/2016_0152_finiquito.pdf")</f>
        <v>http://fortin.gob.mx/pnt/ramo33/f28b/2016_0152_finiquito.pdf</v>
      </c>
      <c r="AL45" s="8">
        <v>42735.0</v>
      </c>
      <c r="AM45" s="1" t="s">
        <v>115</v>
      </c>
      <c r="AN45" s="1">
        <v>2016.0</v>
      </c>
      <c r="AO45" s="8">
        <v>42858.0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ht="12.75" customHeight="1">
      <c r="A46" s="1" t="s">
        <v>101</v>
      </c>
      <c r="B46" s="1" t="s">
        <v>102</v>
      </c>
      <c r="C46" s="1">
        <v>2016.0</v>
      </c>
      <c r="D46" s="1">
        <v>2016.0</v>
      </c>
      <c r="E46" s="1" t="s">
        <v>243</v>
      </c>
      <c r="F46" s="1" t="s">
        <v>104</v>
      </c>
      <c r="G46" s="7" t="str">
        <f>HYPERLINK("http://fortin.gob.mx/pnt/ramo33/f28b/2016_0154_tipo_licitacion.pdf","http://fortin.gob.mx/pnt/ramo33/f28b/2016_0154_tipo_licitacion.pdf")</f>
        <v>http://fortin.gob.mx/pnt/ramo33/f28b/2016_0154_tipo_licitacion.pdf</v>
      </c>
      <c r="H46" s="1" t="s">
        <v>244</v>
      </c>
      <c r="I46" s="1">
        <v>39.0</v>
      </c>
      <c r="J46" s="1">
        <v>5.0</v>
      </c>
      <c r="K46" s="1"/>
      <c r="L46" s="1" t="s">
        <v>106</v>
      </c>
      <c r="M46" s="1" t="s">
        <v>245</v>
      </c>
      <c r="N46" s="8">
        <v>42695.0</v>
      </c>
      <c r="O46" s="1">
        <v>65558.09</v>
      </c>
      <c r="P46" s="1">
        <v>76047.38</v>
      </c>
      <c r="Q46" s="1"/>
      <c r="R46" s="1"/>
      <c r="S46" s="1" t="s">
        <v>108</v>
      </c>
      <c r="T46" s="1">
        <v>1.0</v>
      </c>
      <c r="U46" s="1" t="s">
        <v>109</v>
      </c>
      <c r="V46" s="1" t="s">
        <v>246</v>
      </c>
      <c r="W46" s="1">
        <v>7604.73</v>
      </c>
      <c r="X46" s="8">
        <v>42697.0</v>
      </c>
      <c r="Y46" s="8">
        <v>42727.0</v>
      </c>
      <c r="Z46" s="7" t="str">
        <f>HYPERLINK("http://fortin.gob.mx/pnt/ramo33/f28b/2016_0154_contrato.pdf","http://fortin.gob.mx/pnt/ramo33/f28b/2016_0154_contrato.pdf")</f>
        <v>http://fortin.gob.mx/pnt/ramo33/f28b/2016_0154_contrato.pdf</v>
      </c>
      <c r="AA46" s="1"/>
      <c r="AB46" s="1" t="s">
        <v>111</v>
      </c>
      <c r="AC46" s="1" t="s">
        <v>112</v>
      </c>
      <c r="AD46" s="1">
        <v>11.0</v>
      </c>
      <c r="AE46" s="1" t="s">
        <v>120</v>
      </c>
      <c r="AF46" s="1"/>
      <c r="AG46" s="1" t="s">
        <v>114</v>
      </c>
      <c r="AH46" s="7" t="str">
        <f>HYPERLINK("http://fortin.gob.mx/pnt/ramo33/f28b/2016_0154_avance_fisico.pdf","http://fortin.gob.mx/pnt/ramo33/f28b/2016_0154_avance_fisico.pdf")</f>
        <v>http://fortin.gob.mx/pnt/ramo33/f28b/2016_0154_avance_fisico.pdf</v>
      </c>
      <c r="AI46" s="7" t="str">
        <f t="shared" si="2"/>
        <v>http://fortin.gob.mx/pnt/ramo33/F29/2016/cierre/2016_fortamun_cierre.pdf</v>
      </c>
      <c r="AJ46" s="7" t="str">
        <f>HYPERLINK("http://fortin.gob.mx/pnt/ramo33/f28b/2016_0154_acta_entrega.pdf","http://fortin.gob.mx/pnt/ramo33/f28b/2016_0154_acta_entrega.pdf")</f>
        <v>http://fortin.gob.mx/pnt/ramo33/f28b/2016_0154_acta_entrega.pdf</v>
      </c>
      <c r="AK46" s="7" t="str">
        <f>HYPERLINK("http://fortin.gob.mx/pnt/ramo33/f28b/2016_0154_finiquito.pdf","http://fortin.gob.mx/pnt/ramo33/f28b/2016_0154_finiquito.pdf")</f>
        <v>http://fortin.gob.mx/pnt/ramo33/f28b/2016_0154_finiquito.pdf</v>
      </c>
      <c r="AL46" s="8">
        <v>42735.0</v>
      </c>
      <c r="AM46" s="1" t="s">
        <v>115</v>
      </c>
      <c r="AN46" s="1">
        <v>2016.0</v>
      </c>
      <c r="AO46" s="8">
        <v>42858.0</v>
      </c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ht="12.75" customHeight="1">
      <c r="A47" s="1" t="s">
        <v>101</v>
      </c>
      <c r="B47" s="1" t="s">
        <v>102</v>
      </c>
      <c r="C47" s="1">
        <v>2016.0</v>
      </c>
      <c r="D47" s="1">
        <v>2016.0</v>
      </c>
      <c r="E47" s="1" t="s">
        <v>247</v>
      </c>
      <c r="F47" s="1" t="s">
        <v>104</v>
      </c>
      <c r="G47" s="7" t="str">
        <f>HYPERLINK("http://fortin.gob.mx/pnt/ramo33/f28b/2016_0401_tipo_licitacion.pdf","http://fortin.gob.mx/pnt/ramo33/f28b/2016_0401_tipo_licitacion.pdf")</f>
        <v>http://fortin.gob.mx/pnt/ramo33/f28b/2016_0401_tipo_licitacion.pdf</v>
      </c>
      <c r="H47" s="1" t="s">
        <v>248</v>
      </c>
      <c r="I47" s="1">
        <v>40.0</v>
      </c>
      <c r="J47" s="1">
        <v>8.0</v>
      </c>
      <c r="K47" s="1"/>
      <c r="L47" s="1" t="s">
        <v>106</v>
      </c>
      <c r="M47" s="1" t="s">
        <v>249</v>
      </c>
      <c r="N47" s="8">
        <v>42695.0</v>
      </c>
      <c r="O47" s="1">
        <v>174198.06</v>
      </c>
      <c r="P47" s="1">
        <v>202069.75</v>
      </c>
      <c r="Q47" s="1"/>
      <c r="R47" s="1"/>
      <c r="S47" s="1" t="s">
        <v>108</v>
      </c>
      <c r="T47" s="1">
        <v>1.0</v>
      </c>
      <c r="U47" s="1" t="s">
        <v>109</v>
      </c>
      <c r="V47" s="1" t="s">
        <v>250</v>
      </c>
      <c r="W47" s="1">
        <v>20246.32</v>
      </c>
      <c r="X47" s="8">
        <v>42697.0</v>
      </c>
      <c r="Y47" s="8">
        <v>42727.0</v>
      </c>
      <c r="Z47" s="7" t="str">
        <f>HYPERLINK("http://fortin.gob.mx/pnt/ramo33/f28b/2016_0401_contrato.pdf","http://fortin.gob.mx/pnt/ramo33/f28b/2016_0401_contrato.pdf")</f>
        <v>http://fortin.gob.mx/pnt/ramo33/f28b/2016_0401_contrato.pdf</v>
      </c>
      <c r="AA47" s="1"/>
      <c r="AB47" s="1" t="s">
        <v>111</v>
      </c>
      <c r="AC47" s="1" t="s">
        <v>112</v>
      </c>
      <c r="AD47" s="1">
        <v>5.0</v>
      </c>
      <c r="AE47" s="1" t="s">
        <v>113</v>
      </c>
      <c r="AF47" s="1">
        <v>10.0</v>
      </c>
      <c r="AG47" s="1" t="s">
        <v>114</v>
      </c>
      <c r="AH47" s="7" t="str">
        <f>HYPERLINK("http://fortin.gob.mx/pnt/ramo33/f28b/2016_0401_avance_fisico.pdf","http://fortin.gob.mx/pnt/ramo33/f28b/2016_0401_avance_fisico.pdf")</f>
        <v>http://fortin.gob.mx/pnt/ramo33/f28b/2016_0401_avance_fisico.pdf</v>
      </c>
      <c r="AI47" s="7" t="str">
        <f t="shared" si="2"/>
        <v>http://fortin.gob.mx/pnt/ramo33/F29/2016/cierre/2016_fortamun_cierre.pdf</v>
      </c>
      <c r="AJ47" s="7" t="str">
        <f>HYPERLINK("http://fortin.gob.mx/pnt/ramo33/f28b/2016_0401_acta_entrega.pdf","http://fortin.gob.mx/pnt/ramo33/f28b/2016_0401_acta_entrega.pdf")</f>
        <v>http://fortin.gob.mx/pnt/ramo33/f28b/2016_0401_acta_entrega.pdf</v>
      </c>
      <c r="AK47" s="7" t="str">
        <f>HYPERLINK("http://fortin.gob.mx/pnt/ramo33/f28b/2016_0401_finiquito.pdf","http://fortin.gob.mx/pnt/ramo33/f28b/2016_0401_finiquito.pdf")</f>
        <v>http://fortin.gob.mx/pnt/ramo33/f28b/2016_0401_finiquito.pdf</v>
      </c>
      <c r="AL47" s="8">
        <v>42735.0</v>
      </c>
      <c r="AM47" s="1" t="s">
        <v>115</v>
      </c>
      <c r="AN47" s="1">
        <v>2016.0</v>
      </c>
      <c r="AO47" s="8">
        <v>42858.0</v>
      </c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</row>
  </sheetData>
  <mergeCells count="1">
    <mergeCell ref="A6:AP6"/>
  </mergeCells>
  <dataValidations>
    <dataValidation type="list" allowBlank="1" showInputMessage="1" showErrorMessage="1" prompt=" - " sqref="AE8:AE47">
      <formula1>hidden3</formula1>
    </dataValidation>
    <dataValidation type="list" allowBlank="1" showInputMessage="1" showErrorMessage="1" prompt=" - " sqref="B8:B47">
      <formula1>hidden1</formula1>
    </dataValidation>
    <dataValidation type="list" allowBlank="1" showInputMessage="1" showErrorMessage="1" prompt=" - " sqref="AC8:AC47">
      <formula1>hidden2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251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252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102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255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 t="s">
        <v>256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 t="s">
        <v>257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 t="s">
        <v>258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 t="s">
        <v>259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 t="s">
        <v>260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1" width="8.0"/>
    <col customWidth="1" min="12" max="26" width="8.75"/>
  </cols>
  <sheetData>
    <row r="1" ht="12.75" customHeight="1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customHeight="1">
      <c r="A2" s="1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9.5"/>
    <col customWidth="1" min="3" max="3" width="13.38"/>
    <col customWidth="1" min="4" max="4" width="15.13"/>
    <col customWidth="1" min="5" max="5" width="11.25"/>
    <col customWidth="1" min="6" max="16" width="8.0"/>
    <col customWidth="1" min="17" max="26" width="8.75"/>
  </cols>
  <sheetData>
    <row r="1" ht="12.75" hidden="1" customHeight="1">
      <c r="A1" s="1"/>
      <c r="B1" s="1" t="s">
        <v>6</v>
      </c>
      <c r="C1" s="1" t="s">
        <v>6</v>
      </c>
      <c r="D1" s="1" t="s">
        <v>6</v>
      </c>
      <c r="E1" s="1" t="s">
        <v>8</v>
      </c>
      <c r="F1" s="1" t="s">
        <v>12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261</v>
      </c>
      <c r="C2" s="1" t="s">
        <v>262</v>
      </c>
      <c r="D2" s="1" t="s">
        <v>263</v>
      </c>
      <c r="E2" s="1" t="s">
        <v>264</v>
      </c>
      <c r="F2" s="1" t="s">
        <v>265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266</v>
      </c>
      <c r="B3" s="9" t="s">
        <v>267</v>
      </c>
      <c r="C3" s="9" t="s">
        <v>268</v>
      </c>
      <c r="D3" s="9" t="s">
        <v>269</v>
      </c>
      <c r="E3" s="9" t="s">
        <v>270</v>
      </c>
      <c r="F3" s="9" t="s">
        <v>271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/>
      <c r="C4" s="1"/>
      <c r="D4" s="1"/>
      <c r="E4" s="1" t="s">
        <v>272</v>
      </c>
      <c r="F4" s="1">
        <v>349315.38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"/>
      <c r="C5" s="1"/>
      <c r="D5" s="1"/>
      <c r="E5" s="1" t="s">
        <v>273</v>
      </c>
      <c r="F5" s="1">
        <v>308910.02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>
        <v>3.0</v>
      </c>
      <c r="B6" s="1"/>
      <c r="C6" s="1"/>
      <c r="D6" s="1"/>
      <c r="E6" s="1" t="s">
        <v>274</v>
      </c>
      <c r="F6" s="1">
        <v>241330.63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>
        <v>4.0</v>
      </c>
      <c r="B7" s="1"/>
      <c r="C7" s="1"/>
      <c r="D7" s="1"/>
      <c r="E7" s="1" t="s">
        <v>275</v>
      </c>
      <c r="F7" s="1">
        <v>199758.78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5.0</v>
      </c>
      <c r="B8" s="1"/>
      <c r="C8" s="1"/>
      <c r="D8" s="1"/>
      <c r="E8" s="1" t="s">
        <v>275</v>
      </c>
      <c r="F8" s="1">
        <v>232197.45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6.0</v>
      </c>
      <c r="B9" s="1"/>
      <c r="C9" s="1"/>
      <c r="D9" s="1"/>
      <c r="E9" s="1" t="s">
        <v>276</v>
      </c>
      <c r="F9" s="1">
        <v>298354.45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7.0</v>
      </c>
      <c r="B10" s="1"/>
      <c r="C10" s="1"/>
      <c r="D10" s="1"/>
      <c r="E10" s="1" t="s">
        <v>276</v>
      </c>
      <c r="F10" s="1">
        <v>224048.08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8.0</v>
      </c>
      <c r="B11" s="1"/>
      <c r="C11" s="1"/>
      <c r="D11" s="1"/>
      <c r="E11" s="1" t="s">
        <v>275</v>
      </c>
      <c r="F11" s="1">
        <v>76866.57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9.0</v>
      </c>
      <c r="B12" s="1"/>
      <c r="C12" s="1"/>
      <c r="D12" s="1"/>
      <c r="E12" s="1" t="s">
        <v>275</v>
      </c>
      <c r="F12" s="1">
        <v>84622.54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>
        <v>10.0</v>
      </c>
      <c r="B13" s="1"/>
      <c r="C13" s="1"/>
      <c r="D13" s="1"/>
      <c r="E13" s="1" t="s">
        <v>275</v>
      </c>
      <c r="F13" s="1">
        <v>75688.42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>
        <v>11.0</v>
      </c>
      <c r="B14" s="1"/>
      <c r="C14" s="1"/>
      <c r="D14" s="1"/>
      <c r="E14" s="1" t="s">
        <v>275</v>
      </c>
      <c r="F14" s="1">
        <v>39391.48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>
        <v>12.0</v>
      </c>
      <c r="B15" s="1"/>
      <c r="C15" s="1"/>
      <c r="D15" s="1"/>
      <c r="E15" s="1" t="s">
        <v>275</v>
      </c>
      <c r="F15" s="1">
        <v>78141.16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>
        <v>13.0</v>
      </c>
      <c r="B16" s="1"/>
      <c r="C16" s="1"/>
      <c r="D16" s="1"/>
      <c r="E16" s="1" t="s">
        <v>275</v>
      </c>
      <c r="F16" s="1">
        <v>69023.23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>
        <v>14.0</v>
      </c>
      <c r="B17" s="1"/>
      <c r="C17" s="1"/>
      <c r="D17" s="1"/>
      <c r="E17" s="1" t="s">
        <v>276</v>
      </c>
      <c r="F17" s="1">
        <v>290024.15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>
        <v>15.0</v>
      </c>
      <c r="B18" s="1"/>
      <c r="C18" s="1"/>
      <c r="D18" s="1"/>
      <c r="E18" s="1" t="s">
        <v>275</v>
      </c>
      <c r="F18" s="1">
        <v>233530.51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>
        <v>16.0</v>
      </c>
      <c r="B19" s="1"/>
      <c r="C19" s="1"/>
      <c r="D19" s="1"/>
      <c r="E19" s="1" t="s">
        <v>273</v>
      </c>
      <c r="F19" s="1">
        <v>160428.37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>
        <v>17.0</v>
      </c>
      <c r="B20" s="1"/>
      <c r="C20" s="1"/>
      <c r="D20" s="1"/>
      <c r="E20" s="1" t="s">
        <v>277</v>
      </c>
      <c r="F20" s="1">
        <v>293359.5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>
        <v>18.0</v>
      </c>
      <c r="B21" s="1"/>
      <c r="C21" s="1"/>
      <c r="D21" s="1"/>
      <c r="E21" s="1" t="s">
        <v>278</v>
      </c>
      <c r="F21" s="1">
        <v>183323.11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>
        <v>19.0</v>
      </c>
      <c r="B22" s="1"/>
      <c r="C22" s="1"/>
      <c r="D22" s="1"/>
      <c r="E22" s="1" t="s">
        <v>278</v>
      </c>
      <c r="F22" s="1">
        <v>314140.18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>
        <v>20.0</v>
      </c>
      <c r="B23" s="1"/>
      <c r="C23" s="1"/>
      <c r="D23" s="1"/>
      <c r="E23" s="1" t="s">
        <v>275</v>
      </c>
      <c r="F23" s="1">
        <v>251297.98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>
        <v>21.0</v>
      </c>
      <c r="B24" s="1"/>
      <c r="C24" s="1"/>
      <c r="D24" s="1"/>
      <c r="E24" s="1" t="s">
        <v>279</v>
      </c>
      <c r="F24" s="1">
        <v>297389.91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>
        <v>22.0</v>
      </c>
      <c r="B25" s="1"/>
      <c r="C25" s="1"/>
      <c r="D25" s="1"/>
      <c r="E25" s="1" t="s">
        <v>274</v>
      </c>
      <c r="F25" s="1">
        <v>127400.2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>
        <v>23.0</v>
      </c>
      <c r="B26" s="1"/>
      <c r="C26" s="1"/>
      <c r="D26" s="1"/>
      <c r="E26" s="1" t="s">
        <v>274</v>
      </c>
      <c r="F26" s="1">
        <v>338776.4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>
        <v>24.0</v>
      </c>
      <c r="B27" s="1"/>
      <c r="C27" s="1"/>
      <c r="D27" s="1"/>
      <c r="E27" s="1" t="s">
        <v>275</v>
      </c>
      <c r="F27" s="1">
        <v>149945.05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>
        <v>25.0</v>
      </c>
      <c r="B28" s="1" t="s">
        <v>280</v>
      </c>
      <c r="C28" s="1" t="s">
        <v>281</v>
      </c>
      <c r="D28" s="1" t="s">
        <v>282</v>
      </c>
      <c r="E28" s="1"/>
      <c r="F28" s="1">
        <v>269522.35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>
        <v>26.0</v>
      </c>
      <c r="B29" s="1"/>
      <c r="C29" s="1"/>
      <c r="D29" s="1"/>
      <c r="E29" s="1" t="s">
        <v>273</v>
      </c>
      <c r="F29" s="1">
        <v>73314.42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>
        <v>27.0</v>
      </c>
      <c r="B30" s="1"/>
      <c r="C30" s="1"/>
      <c r="D30" s="1"/>
      <c r="E30" s="1" t="s">
        <v>273</v>
      </c>
      <c r="F30" s="1">
        <v>75537.9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>
        <v>28.0</v>
      </c>
      <c r="B31" s="1" t="s">
        <v>283</v>
      </c>
      <c r="C31" s="1" t="s">
        <v>284</v>
      </c>
      <c r="D31" s="1" t="s">
        <v>285</v>
      </c>
      <c r="E31" s="1"/>
      <c r="F31" s="1">
        <v>209014.86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>
        <v>29.0</v>
      </c>
      <c r="B32" s="1" t="s">
        <v>283</v>
      </c>
      <c r="C32" s="1" t="s">
        <v>284</v>
      </c>
      <c r="D32" s="1" t="s">
        <v>285</v>
      </c>
      <c r="E32" s="1"/>
      <c r="F32" s="1">
        <v>250926.72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>
        <v>30.0</v>
      </c>
      <c r="B33" s="1" t="s">
        <v>283</v>
      </c>
      <c r="C33" s="1" t="s">
        <v>284</v>
      </c>
      <c r="D33" s="1" t="s">
        <v>285</v>
      </c>
      <c r="E33" s="1"/>
      <c r="F33" s="1">
        <v>245813.32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>
        <v>31.0</v>
      </c>
      <c r="B34" s="1"/>
      <c r="C34" s="1"/>
      <c r="D34" s="1"/>
      <c r="E34" s="1" t="s">
        <v>276</v>
      </c>
      <c r="F34" s="1">
        <v>181022.9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>
        <v>32.0</v>
      </c>
      <c r="B35" s="1"/>
      <c r="C35" s="1"/>
      <c r="D35" s="1"/>
      <c r="E35" s="1" t="s">
        <v>275</v>
      </c>
      <c r="F35" s="1">
        <v>218695.35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>
        <v>33.0</v>
      </c>
      <c r="B36" s="1"/>
      <c r="C36" s="1"/>
      <c r="D36" s="1"/>
      <c r="E36" s="1" t="s">
        <v>273</v>
      </c>
      <c r="F36" s="1">
        <v>99513.48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>
        <v>34.0</v>
      </c>
      <c r="B37" s="1"/>
      <c r="C37" s="1"/>
      <c r="D37" s="1"/>
      <c r="E37" s="1" t="s">
        <v>275</v>
      </c>
      <c r="F37" s="1">
        <v>319932.58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>
        <v>35.0</v>
      </c>
      <c r="B38" s="1"/>
      <c r="C38" s="1"/>
      <c r="D38" s="1"/>
      <c r="E38" s="1" t="s">
        <v>275</v>
      </c>
      <c r="F38" s="1">
        <v>299328.97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>
        <v>36.0</v>
      </c>
      <c r="B39" s="1" t="s">
        <v>283</v>
      </c>
      <c r="C39" s="1" t="s">
        <v>284</v>
      </c>
      <c r="D39" s="1" t="s">
        <v>285</v>
      </c>
      <c r="E39" s="1"/>
      <c r="F39" s="1">
        <v>211322.4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>
        <v>37.0</v>
      </c>
      <c r="B40" s="1"/>
      <c r="C40" s="1"/>
      <c r="D40" s="1"/>
      <c r="E40" s="1" t="s">
        <v>279</v>
      </c>
      <c r="F40" s="1">
        <v>109109.38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>
        <v>38.0</v>
      </c>
      <c r="B41" s="1"/>
      <c r="C41" s="1"/>
      <c r="D41" s="1"/>
      <c r="E41" s="1" t="s">
        <v>279</v>
      </c>
      <c r="F41" s="1">
        <v>107865.8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>
        <v>39.0</v>
      </c>
      <c r="B42" s="1"/>
      <c r="C42" s="1"/>
      <c r="D42" s="1"/>
      <c r="E42" s="1" t="s">
        <v>276</v>
      </c>
      <c r="F42" s="1">
        <v>76047.38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>
        <v>40.0</v>
      </c>
      <c r="B43" s="1"/>
      <c r="C43" s="1"/>
      <c r="D43" s="1"/>
      <c r="E43" s="1" t="s">
        <v>279</v>
      </c>
      <c r="F43" s="1">
        <v>202069.75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9.5"/>
    <col customWidth="1" min="3" max="3" width="13.38"/>
    <col customWidth="1" min="4" max="4" width="15.13"/>
    <col customWidth="1" min="5" max="15" width="8.0"/>
    <col customWidth="1" min="16" max="26" width="8.75"/>
  </cols>
  <sheetData>
    <row r="1" ht="12.75" hidden="1" customHeight="1">
      <c r="A1" s="1"/>
      <c r="B1" s="1" t="s">
        <v>6</v>
      </c>
      <c r="C1" s="1" t="s">
        <v>6</v>
      </c>
      <c r="D1" s="1" t="s">
        <v>6</v>
      </c>
      <c r="E1" s="1" t="s">
        <v>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286</v>
      </c>
      <c r="C2" s="1" t="s">
        <v>287</v>
      </c>
      <c r="D2" s="1" t="s">
        <v>288</v>
      </c>
      <c r="E2" s="1" t="s">
        <v>289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266</v>
      </c>
      <c r="B3" s="9" t="s">
        <v>267</v>
      </c>
      <c r="C3" s="9" t="s">
        <v>268</v>
      </c>
      <c r="D3" s="9" t="s">
        <v>269</v>
      </c>
      <c r="E3" s="9" t="s">
        <v>270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/>
      <c r="C4" s="1"/>
      <c r="D4" s="1"/>
      <c r="E4" s="1" t="s">
        <v>272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"/>
      <c r="C5" s="1"/>
      <c r="D5" s="1"/>
      <c r="E5" s="1" t="s">
        <v>273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>
        <v>3.0</v>
      </c>
      <c r="B6" s="1"/>
      <c r="C6" s="1"/>
      <c r="D6" s="1"/>
      <c r="E6" s="1" t="s">
        <v>274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>
        <v>4.0</v>
      </c>
      <c r="B7" s="1"/>
      <c r="C7" s="1"/>
      <c r="D7" s="1"/>
      <c r="E7" s="1" t="s">
        <v>275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5.0</v>
      </c>
      <c r="B8" s="1"/>
      <c r="C8" s="1"/>
      <c r="D8" s="1"/>
      <c r="E8" s="1" t="s">
        <v>276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6.0</v>
      </c>
      <c r="B9" s="1"/>
      <c r="C9" s="1"/>
      <c r="D9" s="1"/>
      <c r="E9" s="1" t="s">
        <v>277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0">
        <v>7.0</v>
      </c>
      <c r="B10" s="1"/>
      <c r="C10" s="1"/>
      <c r="D10" s="1"/>
      <c r="E10" s="1" t="s">
        <v>278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0">
        <v>8.0</v>
      </c>
      <c r="B11" s="1"/>
      <c r="C11" s="1"/>
      <c r="D11" s="1"/>
      <c r="E11" s="1" t="s">
        <v>279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0">
        <v>9.0</v>
      </c>
      <c r="B12" s="1" t="s">
        <v>280</v>
      </c>
      <c r="C12" s="1" t="s">
        <v>281</v>
      </c>
      <c r="D12" s="1" t="s">
        <v>282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0">
        <v>10.0</v>
      </c>
      <c r="B13" s="1" t="s">
        <v>283</v>
      </c>
      <c r="C13" s="1" t="s">
        <v>290</v>
      </c>
      <c r="D13" s="1" t="s">
        <v>285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3" width="34.13"/>
    <col customWidth="1" min="4" max="4" width="42.13"/>
    <col customWidth="1" min="5" max="15" width="8.0"/>
    <col customWidth="1" min="16" max="26" width="8.75"/>
  </cols>
  <sheetData>
    <row r="1" ht="12.75" hidden="1" customHeight="1">
      <c r="A1" s="1"/>
      <c r="B1" s="1" t="s">
        <v>8</v>
      </c>
      <c r="C1" s="1" t="s">
        <v>9</v>
      </c>
      <c r="D1" s="1" t="s">
        <v>8</v>
      </c>
      <c r="E1" s="1" t="s">
        <v>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291</v>
      </c>
      <c r="C2" s="1" t="s">
        <v>292</v>
      </c>
      <c r="D2" s="1" t="s">
        <v>293</v>
      </c>
      <c r="E2" s="1" t="s">
        <v>294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266</v>
      </c>
      <c r="B3" s="9" t="s">
        <v>295</v>
      </c>
      <c r="C3" s="9" t="s">
        <v>296</v>
      </c>
      <c r="D3" s="9" t="s">
        <v>297</v>
      </c>
      <c r="E3" s="9" t="s">
        <v>298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299</v>
      </c>
      <c r="C4" s="1"/>
      <c r="D4" s="1"/>
      <c r="E4" s="1" t="s">
        <v>300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" t="s">
        <v>301</v>
      </c>
      <c r="C5" s="1"/>
      <c r="D5" s="1"/>
      <c r="E5" s="1" t="s">
        <v>300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>
        <v>3.0</v>
      </c>
      <c r="B6" s="1" t="s">
        <v>302</v>
      </c>
      <c r="C6" s="1"/>
      <c r="D6" s="1"/>
      <c r="E6" s="1" t="s">
        <v>300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>
        <v>4.0</v>
      </c>
      <c r="B7" s="1" t="s">
        <v>303</v>
      </c>
      <c r="C7" s="1"/>
      <c r="D7" s="1"/>
      <c r="E7" s="1" t="s">
        <v>300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5.0</v>
      </c>
      <c r="B8" s="1" t="s">
        <v>304</v>
      </c>
      <c r="C8" s="1"/>
      <c r="D8" s="1"/>
      <c r="E8" s="1" t="s">
        <v>300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6.0</v>
      </c>
      <c r="B9" s="1" t="s">
        <v>305</v>
      </c>
      <c r="C9" s="1"/>
      <c r="D9" s="1"/>
      <c r="E9" s="1" t="s">
        <v>300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7.0</v>
      </c>
      <c r="B10" s="1" t="s">
        <v>306</v>
      </c>
      <c r="C10" s="1"/>
      <c r="D10" s="1"/>
      <c r="E10" s="1" t="s">
        <v>300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8.0</v>
      </c>
      <c r="B11" s="1" t="s">
        <v>307</v>
      </c>
      <c r="C11" s="1"/>
      <c r="D11" s="1"/>
      <c r="E11" s="1" t="s">
        <v>300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9.0</v>
      </c>
      <c r="B12" s="1" t="s">
        <v>308</v>
      </c>
      <c r="C12" s="1"/>
      <c r="D12" s="1"/>
      <c r="E12" s="1" t="s">
        <v>300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>
        <v>10.0</v>
      </c>
      <c r="B13" s="1" t="s">
        <v>309</v>
      </c>
      <c r="C13" s="1"/>
      <c r="D13" s="1"/>
      <c r="E13" s="1" t="s">
        <v>300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>
        <v>11.0</v>
      </c>
      <c r="B14" s="1" t="s">
        <v>310</v>
      </c>
      <c r="C14" s="1"/>
      <c r="D14" s="1"/>
      <c r="E14" s="1" t="s">
        <v>300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29.5"/>
    <col customWidth="1" min="3" max="3" width="29.13"/>
    <col customWidth="1" min="4" max="4" width="35.63"/>
    <col customWidth="1" min="5" max="15" width="8.0"/>
    <col customWidth="1" min="16" max="26" width="8.75"/>
  </cols>
  <sheetData>
    <row r="1" ht="12.75" hidden="1" customHeight="1">
      <c r="A1" s="1"/>
      <c r="B1" s="1" t="s">
        <v>8</v>
      </c>
      <c r="C1" s="1" t="s">
        <v>8</v>
      </c>
      <c r="D1" s="1" t="s">
        <v>11</v>
      </c>
      <c r="E1" s="1" t="s">
        <v>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2.75" hidden="1" customHeight="1">
      <c r="A2" s="1"/>
      <c r="B2" s="1" t="s">
        <v>311</v>
      </c>
      <c r="C2" s="1" t="s">
        <v>312</v>
      </c>
      <c r="D2" s="1" t="s">
        <v>313</v>
      </c>
      <c r="E2" s="1" t="s">
        <v>314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9" t="s">
        <v>266</v>
      </c>
      <c r="B3" s="9" t="s">
        <v>315</v>
      </c>
      <c r="C3" s="9" t="s">
        <v>316</v>
      </c>
      <c r="D3" s="9" t="s">
        <v>317</v>
      </c>
      <c r="E3" s="9" t="s">
        <v>318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2.75" customHeight="1">
      <c r="A4" s="1">
        <v>1.0</v>
      </c>
      <c r="B4" s="1" t="s">
        <v>319</v>
      </c>
      <c r="C4" s="1" t="s">
        <v>320</v>
      </c>
      <c r="D4" s="8">
        <v>42612.0</v>
      </c>
      <c r="E4" s="7" t="str">
        <f>HYPERLINK("http://fortin.gob.mx/pnt/ramo33/f28b/2016_0001_convenio.pdf","http://fortin.gob.mx/pnt/ramo33/f28b/2016_0001_convenio.pdf")</f>
        <v>http://fortin.gob.mx/pnt/ramo33/f28b/2016_0001_convenio.pdf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2.75" customHeight="1">
      <c r="A5" s="1">
        <v>2.0</v>
      </c>
      <c r="B5" s="1" t="s">
        <v>321</v>
      </c>
      <c r="C5" s="1" t="s">
        <v>320</v>
      </c>
      <c r="D5" s="1"/>
      <c r="E5" s="7" t="str">
        <f>HYPERLINK("http://fortin.gob.mx/pnt/ramo33/f28b/2016_0018_convenio.pdf","http://fortin.gob.mx/pnt/ramo33/f28b/2016_0018_convenio.pdf")</f>
        <v>http://fortin.gob.mx/pnt/ramo33/f28b/2016_0018_convenio.pdf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>
        <v>3.0</v>
      </c>
      <c r="B6" s="1" t="s">
        <v>322</v>
      </c>
      <c r="C6" s="1" t="s">
        <v>320</v>
      </c>
      <c r="D6" s="1"/>
      <c r="E6" s="7" t="str">
        <f>HYPERLINK("http://fortin.gob.mx/pnt/ramo33/f28b/2016_0019_convenio.pdf","http://fortin.gob.mx/pnt/ramo33/f28b/2016_0019_convenio.pdf")</f>
        <v>http://fortin.gob.mx/pnt/ramo33/f28b/2016_0019_convenio.pdf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2.75" customHeight="1">
      <c r="A7" s="1">
        <v>4.0</v>
      </c>
      <c r="B7" s="1" t="s">
        <v>323</v>
      </c>
      <c r="C7" s="1" t="s">
        <v>320</v>
      </c>
      <c r="D7" s="8">
        <v>42591.0</v>
      </c>
      <c r="E7" s="7" t="str">
        <f>HYPERLINK("http://fortin.gob.mx/pnt/ramo33/f28b/2016_0022_convenio.pdf","http://fortin.gob.mx/pnt/ramo33/f28b/2016_0022_convenio.pdf")</f>
        <v>http://fortin.gob.mx/pnt/ramo33/f28b/2016_0022_convenio.pdf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1">
        <v>5.0</v>
      </c>
      <c r="B8" s="1" t="s">
        <v>324</v>
      </c>
      <c r="C8" s="1" t="s">
        <v>320</v>
      </c>
      <c r="D8" s="1"/>
      <c r="E8" s="7" t="str">
        <f>HYPERLINK("http://fortin.gob.mx/pnt/ramo33/f28b/2016_0035_convenio.pdf","http://fortin.gob.mx/pnt/ramo33/f28b/2016_0035_convenio.pdf")</f>
        <v>http://fortin.gob.mx/pnt/ramo33/f28b/2016_0035_convenio.pdf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2.75" customHeight="1">
      <c r="A9" s="1">
        <v>6.0</v>
      </c>
      <c r="B9" s="1" t="s">
        <v>325</v>
      </c>
      <c r="C9" s="1" t="s">
        <v>320</v>
      </c>
      <c r="D9" s="8">
        <v>42695.0</v>
      </c>
      <c r="E9" s="7" t="str">
        <f>HYPERLINK("http://fortin.gob.mx/pnt/ramo33/f28b/2016_0040_convenio.pdf","http://fortin.gob.mx/pnt/ramo33/f28b/2016_0040_convenio.pdf")</f>
        <v>http://fortin.gob.mx/pnt/ramo33/f28b/2016_0040_convenio.pdf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1">
        <v>7.0</v>
      </c>
      <c r="B10" s="1" t="s">
        <v>326</v>
      </c>
      <c r="C10" s="1" t="s">
        <v>320</v>
      </c>
      <c r="D10" s="8"/>
      <c r="E10" s="7" t="str">
        <f>HYPERLINK("http://fortin.gob.mx/pnt/ramo33/f28b/2016_0042_convenio.pdf","http://fortin.gob.mx/pnt/ramo33/f28b/2016_0042_convenio.pdf")</f>
        <v>http://fortin.gob.mx/pnt/ramo33/f28b/2016_0042_convenio.pdf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2.75" customHeight="1">
      <c r="A11" s="1">
        <v>8.0</v>
      </c>
      <c r="B11" s="1" t="s">
        <v>327</v>
      </c>
      <c r="C11" s="1" t="s">
        <v>320</v>
      </c>
      <c r="D11" s="8"/>
      <c r="E11" s="7" t="str">
        <f>HYPERLINK("http://fortin.gob.mx/pnt/ramo33/f28b/2016_0130_convenio.pdf","http://fortin.gob.mx/pnt/ramo33/f28b/2016_0130_convenio.pdf")</f>
        <v>http://fortin.gob.mx/pnt/ramo33/f28b/2016_0130_convenio.pdf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2.75" customHeight="1">
      <c r="A12" s="1">
        <v>9.0</v>
      </c>
      <c r="B12" s="1" t="s">
        <v>328</v>
      </c>
      <c r="C12" s="1" t="s">
        <v>320</v>
      </c>
      <c r="D12" s="8">
        <v>42628.0</v>
      </c>
      <c r="E12" s="7" t="str">
        <f>HYPERLINK("http://fortin.gob.mx/pnt/ramo33/f28b/2016_0134_convenio.pdf","http://fortin.gob.mx/pnt/ramo33/f28b/2016_0134_convenio.pdf")</f>
        <v>http://fortin.gob.mx/pnt/ramo33/f28b/2016_0134_convenio.pdf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">
        <v>9.0</v>
      </c>
      <c r="B13" s="1" t="s">
        <v>329</v>
      </c>
      <c r="C13" s="1" t="s">
        <v>320</v>
      </c>
      <c r="D13" s="8"/>
      <c r="E13" s="7" t="str">
        <f>HYPERLINK("http://fortin.gob.mx/pnt/ramo33/f28b/2016_0401_convenio,pdf","http://fortin.gob.mx/pnt/ramo33/f28b/2016_0401_convenio,pdf")</f>
        <v>http://fortin.gob.mx/pnt/ramo33/f28b/2016_0401_convenio,pdf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rawing r:id="rId1"/>
</worksheet>
</file>